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hlindert/Desktop/"/>
    </mc:Choice>
  </mc:AlternateContent>
  <xr:revisionPtr revIDLastSave="0" documentId="13_ncr:40009_{BD511444-3DEA-A649-BE38-7B15D9327336}" xr6:coauthVersionLast="45" xr6:coauthVersionMax="45" xr10:uidLastSave="{00000000-0000-0000-0000-000000000000}"/>
  <bookViews>
    <workbookView xWindow="2660" yWindow="640" windowWidth="23860" windowHeight="13360" activeTab="1"/>
  </bookViews>
  <sheets>
    <sheet name="Source and notes" sheetId="3" r:id="rId1"/>
    <sheet name="Java 188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7" i="1" l="1"/>
  <c r="AM8" i="1"/>
  <c r="AB7" i="1"/>
  <c r="W7" i="1"/>
  <c r="AR8" i="1"/>
  <c r="AR7" i="1"/>
  <c r="AW8" i="1"/>
  <c r="AN7" i="1"/>
  <c r="AN8" i="1"/>
  <c r="AC7" i="1"/>
  <c r="AS6" i="1" s="1"/>
  <c r="AX6" i="1" s="1"/>
  <c r="AC8" i="1"/>
  <c r="AC9" i="1"/>
  <c r="X7" i="1"/>
  <c r="X8" i="1" s="1"/>
  <c r="AO7" i="1"/>
  <c r="AO8" i="1"/>
  <c r="AD7" i="1"/>
  <c r="AD8" i="1"/>
  <c r="AD9" i="1"/>
  <c r="AD10" i="1" s="1"/>
  <c r="AD11" i="1" s="1"/>
  <c r="AD12" i="1" s="1"/>
  <c r="AD13" i="1" s="1"/>
  <c r="Y14" i="1"/>
  <c r="Y15" i="1"/>
  <c r="Y16" i="1" s="1"/>
  <c r="AP7" i="1"/>
  <c r="AP8" i="1"/>
  <c r="AE7" i="1"/>
  <c r="Z7" i="1"/>
  <c r="AU7" i="1" s="1"/>
  <c r="AU8" i="1"/>
  <c r="AM9" i="1"/>
  <c r="AR9" i="1"/>
  <c r="AW9" i="1"/>
  <c r="AN9" i="1"/>
  <c r="AC10" i="1"/>
  <c r="AP9" i="1"/>
  <c r="AM10" i="1"/>
  <c r="AB8" i="1"/>
  <c r="AR12" i="1" s="1"/>
  <c r="W8" i="1"/>
  <c r="W9" i="1" s="1"/>
  <c r="AR10" i="1"/>
  <c r="AW10" i="1" s="1"/>
  <c r="AC11" i="1"/>
  <c r="AP10" i="1"/>
  <c r="AE8" i="1"/>
  <c r="Z8" i="1"/>
  <c r="Z9" i="1" s="1"/>
  <c r="AU10" i="1"/>
  <c r="AM11" i="1"/>
  <c r="AM12" i="1" s="1"/>
  <c r="AR11" i="1"/>
  <c r="AW11" i="1" s="1"/>
  <c r="AP11" i="1"/>
  <c r="AZ11" i="1" s="1"/>
  <c r="AU11" i="1"/>
  <c r="AP12" i="1"/>
  <c r="AE9" i="1"/>
  <c r="AU12" i="1" s="1"/>
  <c r="AP13" i="1"/>
  <c r="AU6" i="1"/>
  <c r="AR6" i="1"/>
  <c r="AW7" i="1"/>
  <c r="AZ6" i="1"/>
  <c r="AW6" i="1"/>
  <c r="AH6" i="1"/>
  <c r="AI6" i="1"/>
  <c r="AJ6" i="1"/>
  <c r="AG6" i="1"/>
  <c r="AG7" i="1"/>
  <c r="AJ7" i="1"/>
  <c r="AJ8" i="1"/>
  <c r="AG8" i="1"/>
  <c r="P39" i="1"/>
  <c r="O39" i="1"/>
  <c r="N39" i="1"/>
  <c r="M39" i="1"/>
  <c r="K39" i="1"/>
  <c r="J39" i="1"/>
  <c r="I39" i="1"/>
  <c r="H39" i="1"/>
  <c r="C39" i="1"/>
  <c r="D39" i="1"/>
  <c r="E39" i="1"/>
  <c r="B39" i="1"/>
  <c r="AZ12" i="1" l="1"/>
  <c r="AZ13" i="1"/>
  <c r="AH8" i="1"/>
  <c r="X9" i="1"/>
  <c r="AS7" i="1"/>
  <c r="AX7" i="1" s="1"/>
  <c r="AW12" i="1"/>
  <c r="AM13" i="1"/>
  <c r="AZ8" i="1"/>
  <c r="AZ7" i="1"/>
  <c r="AJ9" i="1"/>
  <c r="Z10" i="1"/>
  <c r="AU13" i="1"/>
  <c r="Y17" i="1"/>
  <c r="W10" i="1"/>
  <c r="AD14" i="1"/>
  <c r="AD15" i="1" s="1"/>
  <c r="AT6" i="1"/>
  <c r="AY6" i="1" s="1"/>
  <c r="AN10" i="1"/>
  <c r="AU9" i="1"/>
  <c r="AE10" i="1"/>
  <c r="AE11" i="1" s="1"/>
  <c r="AP14" i="1"/>
  <c r="AB9" i="1"/>
  <c r="AC12" i="1"/>
  <c r="AC13" i="1" s="1"/>
  <c r="AO9" i="1"/>
  <c r="AE12" i="1" l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P15" i="1"/>
  <c r="AZ9" i="1"/>
  <c r="AZ10" i="1"/>
  <c r="AR13" i="1"/>
  <c r="AW13" i="1" s="1"/>
  <c r="AB10" i="1"/>
  <c r="Z11" i="1"/>
  <c r="AU14" i="1" s="1"/>
  <c r="AZ14" i="1" s="1"/>
  <c r="AJ10" i="1"/>
  <c r="AN11" i="1"/>
  <c r="AM14" i="1"/>
  <c r="AT7" i="1"/>
  <c r="AY7" i="1" s="1"/>
  <c r="AD16" i="1"/>
  <c r="AT8" i="1"/>
  <c r="W11" i="1"/>
  <c r="AG9" i="1"/>
  <c r="AI14" i="1"/>
  <c r="X10" i="1"/>
  <c r="AS8" i="1"/>
  <c r="AX8" i="1" s="1"/>
  <c r="Y18" i="1"/>
  <c r="AO10" i="1"/>
  <c r="AC14" i="1"/>
  <c r="AC15" i="1" s="1"/>
  <c r="AC16" i="1" s="1"/>
  <c r="AZ15" i="1" l="1"/>
  <c r="AZ17" i="1" s="1"/>
  <c r="AO11" i="1"/>
  <c r="AN12" i="1"/>
  <c r="Z12" i="1"/>
  <c r="AJ11" i="1"/>
  <c r="X11" i="1"/>
  <c r="AH10" i="1"/>
  <c r="AS9" i="1"/>
  <c r="AX9" i="1" s="1"/>
  <c r="AB11" i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R14" i="1"/>
  <c r="AW14" i="1" s="1"/>
  <c r="AG10" i="1"/>
  <c r="AY8" i="1"/>
  <c r="AT9" i="1"/>
  <c r="AY9" i="1" s="1"/>
  <c r="AD17" i="1"/>
  <c r="AI16" i="1"/>
  <c r="AC17" i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Y19" i="1"/>
  <c r="W12" i="1"/>
  <c r="AM15" i="1"/>
  <c r="AW15" i="1" s="1"/>
  <c r="AW17" i="1" l="1"/>
  <c r="AJ12" i="1"/>
  <c r="Z13" i="1"/>
  <c r="AD18" i="1"/>
  <c r="AT10" i="1"/>
  <c r="AY10" i="1" s="1"/>
  <c r="AI17" i="1"/>
  <c r="X12" i="1"/>
  <c r="AH11" i="1"/>
  <c r="AS10" i="1"/>
  <c r="AX10" i="1" s="1"/>
  <c r="Y20" i="1"/>
  <c r="AN13" i="1"/>
  <c r="AO12" i="1"/>
  <c r="AG12" i="1"/>
  <c r="W13" i="1"/>
  <c r="AG11" i="1"/>
  <c r="AN14" i="1" l="1"/>
  <c r="Y21" i="1"/>
  <c r="W14" i="1"/>
  <c r="AG13" i="1"/>
  <c r="AJ13" i="1"/>
  <c r="Z14" i="1"/>
  <c r="X13" i="1"/>
  <c r="AH12" i="1"/>
  <c r="AD19" i="1"/>
  <c r="AI18" i="1"/>
  <c r="AO13" i="1"/>
  <c r="AD20" i="1" l="1"/>
  <c r="AT11" i="1"/>
  <c r="AY11" i="1" s="1"/>
  <c r="AI19" i="1"/>
  <c r="Z15" i="1"/>
  <c r="AJ14" i="1"/>
  <c r="X14" i="1"/>
  <c r="AS11" i="1"/>
  <c r="AX11" i="1" s="1"/>
  <c r="AS12" i="1"/>
  <c r="AX12" i="1" s="1"/>
  <c r="AS13" i="1"/>
  <c r="AX13" i="1" s="1"/>
  <c r="AO14" i="1"/>
  <c r="AG14" i="1"/>
  <c r="W15" i="1"/>
  <c r="Y22" i="1"/>
  <c r="AN15" i="1"/>
  <c r="Y23" i="1" l="1"/>
  <c r="AO15" i="1"/>
  <c r="X15" i="1"/>
  <c r="AH14" i="1"/>
  <c r="AJ15" i="1"/>
  <c r="Z16" i="1"/>
  <c r="AD21" i="1"/>
  <c r="AI20" i="1"/>
  <c r="AG15" i="1"/>
  <c r="W16" i="1"/>
  <c r="AG16" i="1" l="1"/>
  <c r="W17" i="1"/>
  <c r="Y24" i="1"/>
  <c r="AD22" i="1"/>
  <c r="AT13" i="1"/>
  <c r="AT12" i="1"/>
  <c r="AY12" i="1" s="1"/>
  <c r="AI21" i="1"/>
  <c r="AJ16" i="1"/>
  <c r="Z17" i="1"/>
  <c r="X16" i="1"/>
  <c r="AH15" i="1"/>
  <c r="AJ17" i="1" l="1"/>
  <c r="Z18" i="1"/>
  <c r="X17" i="1"/>
  <c r="AS14" i="1"/>
  <c r="AY13" i="1"/>
  <c r="AT14" i="1"/>
  <c r="AD23" i="1"/>
  <c r="AI22" i="1"/>
  <c r="Y25" i="1"/>
  <c r="AG17" i="1"/>
  <c r="W18" i="1"/>
  <c r="AY14" i="1" l="1"/>
  <c r="AY15" i="1"/>
  <c r="AY17" i="1" s="1"/>
  <c r="Z19" i="1"/>
  <c r="AJ18" i="1"/>
  <c r="W19" i="1"/>
  <c r="AG18" i="1"/>
  <c r="Y26" i="1"/>
  <c r="AD24" i="1"/>
  <c r="AI23" i="1"/>
  <c r="AX14" i="1"/>
  <c r="AX15" i="1"/>
  <c r="AX17" i="1" s="1"/>
  <c r="AH17" i="1"/>
  <c r="X18" i="1"/>
  <c r="X19" i="1" s="1"/>
  <c r="Y27" i="1" l="1"/>
  <c r="AH19" i="1"/>
  <c r="X20" i="1"/>
  <c r="X21" i="1" s="1"/>
  <c r="AD25" i="1"/>
  <c r="AI24" i="1"/>
  <c r="W20" i="1"/>
  <c r="AG19" i="1"/>
  <c r="Z20" i="1"/>
  <c r="AJ19" i="1"/>
  <c r="W21" i="1" l="1"/>
  <c r="AG20" i="1"/>
  <c r="AH21" i="1"/>
  <c r="X22" i="1"/>
  <c r="AJ20" i="1"/>
  <c r="Z21" i="1"/>
  <c r="AD26" i="1"/>
  <c r="AI25" i="1"/>
  <c r="Y28" i="1"/>
  <c r="Y29" i="1" l="1"/>
  <c r="AD27" i="1"/>
  <c r="AI26" i="1"/>
  <c r="AH22" i="1"/>
  <c r="X23" i="1"/>
  <c r="Z22" i="1"/>
  <c r="AJ21" i="1"/>
  <c r="W22" i="1"/>
  <c r="AG21" i="1"/>
  <c r="AG22" i="1" l="1"/>
  <c r="W23" i="1"/>
  <c r="AJ22" i="1"/>
  <c r="Z23" i="1"/>
  <c r="AH23" i="1"/>
  <c r="X24" i="1"/>
  <c r="AD28" i="1"/>
  <c r="AI27" i="1"/>
  <c r="Y30" i="1"/>
  <c r="Y31" i="1" l="1"/>
  <c r="AD29" i="1"/>
  <c r="AI28" i="1"/>
  <c r="AJ23" i="1"/>
  <c r="Z24" i="1"/>
  <c r="X25" i="1"/>
  <c r="AH24" i="1"/>
  <c r="AG23" i="1"/>
  <c r="W24" i="1"/>
  <c r="W25" i="1" l="1"/>
  <c r="AG24" i="1"/>
  <c r="AH25" i="1"/>
  <c r="X26" i="1"/>
  <c r="AJ24" i="1"/>
  <c r="Z25" i="1"/>
  <c r="AD30" i="1"/>
  <c r="AI29" i="1"/>
  <c r="Y32" i="1"/>
  <c r="X27" i="1" l="1"/>
  <c r="AH26" i="1"/>
  <c r="Y33" i="1"/>
  <c r="AD31" i="1"/>
  <c r="AI30" i="1"/>
  <c r="AJ25" i="1"/>
  <c r="Z26" i="1"/>
  <c r="AG25" i="1"/>
  <c r="W26" i="1"/>
  <c r="AG26" i="1" l="1"/>
  <c r="W27" i="1"/>
  <c r="Z27" i="1"/>
  <c r="AJ26" i="1"/>
  <c r="AD32" i="1"/>
  <c r="AI31" i="1"/>
  <c r="Y34" i="1"/>
  <c r="AH27" i="1"/>
  <c r="X28" i="1"/>
  <c r="Y35" i="1" l="1"/>
  <c r="AD33" i="1"/>
  <c r="AI32" i="1"/>
  <c r="AG27" i="1"/>
  <c r="W28" i="1"/>
  <c r="X29" i="1"/>
  <c r="AH28" i="1"/>
  <c r="Z28" i="1"/>
  <c r="AJ27" i="1"/>
  <c r="W29" i="1" l="1"/>
  <c r="AG28" i="1"/>
  <c r="AD34" i="1"/>
  <c r="AI33" i="1"/>
  <c r="Z29" i="1"/>
  <c r="AJ28" i="1"/>
  <c r="X30" i="1"/>
  <c r="X31" i="1" s="1"/>
  <c r="AH29" i="1"/>
  <c r="Y36" i="1"/>
  <c r="Y37" i="1" l="1"/>
  <c r="X32" i="1"/>
  <c r="X33" i="1" s="1"/>
  <c r="X34" i="1" s="1"/>
  <c r="X35" i="1" s="1"/>
  <c r="X36" i="1" s="1"/>
  <c r="X37" i="1" s="1"/>
  <c r="AH31" i="1"/>
  <c r="AH40" i="1" s="1"/>
  <c r="AJ29" i="1"/>
  <c r="Z30" i="1"/>
  <c r="AD35" i="1"/>
  <c r="AI34" i="1"/>
  <c r="AG29" i="1"/>
  <c r="W30" i="1"/>
  <c r="W31" i="1" s="1"/>
  <c r="W32" i="1" l="1"/>
  <c r="W33" i="1" s="1"/>
  <c r="W34" i="1" s="1"/>
  <c r="W35" i="1" s="1"/>
  <c r="W36" i="1" s="1"/>
  <c r="W37" i="1" s="1"/>
  <c r="AG31" i="1"/>
  <c r="AG40" i="1" s="1"/>
  <c r="Z31" i="1"/>
  <c r="AJ30" i="1"/>
  <c r="AD36" i="1"/>
  <c r="AI35" i="1"/>
  <c r="AD37" i="1" l="1"/>
  <c r="AI37" i="1" s="1"/>
  <c r="AI36" i="1"/>
  <c r="AJ31" i="1"/>
  <c r="Z32" i="1"/>
  <c r="AJ32" i="1" l="1"/>
  <c r="Z33" i="1"/>
  <c r="AI40" i="1"/>
  <c r="AJ33" i="1" l="1"/>
  <c r="Z34" i="1"/>
  <c r="AJ34" i="1" l="1"/>
  <c r="Z35" i="1"/>
  <c r="Z36" i="1" l="1"/>
  <c r="AJ35" i="1"/>
  <c r="Z37" i="1" l="1"/>
  <c r="AJ37" i="1" s="1"/>
  <c r="AJ36" i="1"/>
  <c r="AJ40" i="1" l="1"/>
</calcChain>
</file>

<file path=xl/sharedStrings.xml><?xml version="1.0" encoding="utf-8"?>
<sst xmlns="http://schemas.openxmlformats.org/spreadsheetml/2006/main" count="114" uniqueCount="50">
  <si>
    <t>but also with the assumption that the classes do not overlap into each other's income range.</t>
  </si>
  <si>
    <t>Gini2 coefficient, all ethnic groups:</t>
  </si>
  <si>
    <t>Gini1</t>
  </si>
  <si>
    <t>Percent of all income in this class</t>
  </si>
  <si>
    <t>Percent of all households in this class and lower</t>
  </si>
  <si>
    <t>Percent of all income in this class and lower</t>
  </si>
  <si>
    <t>Contributions to Gini1 among ..</t>
  </si>
  <si>
    <t>Gini1 coefficients for these four groups:</t>
  </si>
  <si>
    <t>Percent of households in this class</t>
  </si>
  <si>
    <t>Indonesians</t>
  </si>
  <si>
    <t>Chinese a.o.</t>
  </si>
  <si>
    <t>Europeans</t>
  </si>
  <si>
    <t>All</t>
  </si>
  <si>
    <t>Branko Milanovic, Peter H. Lindert, and Jeffrey G. Williamson</t>
  </si>
  <si>
    <t>We are indebted to Jan Luiten van Zanden for expanding on the data set in the source article listed below.</t>
  </si>
  <si>
    <t>A Comparison between Java and the Netherlands at the Beginning of the 19th Century,"</t>
  </si>
  <si>
    <r>
      <t>Explorations in Economic History</t>
    </r>
    <r>
      <rPr>
        <sz val="12"/>
        <color indexed="8"/>
        <rFont val="Times New Roman"/>
      </rPr>
      <t xml:space="preserve"> 40, 1 (January 2003): 1-23, especially Appendix A.</t>
    </r>
  </si>
  <si>
    <r>
      <t xml:space="preserve">The </t>
    </r>
    <r>
      <rPr>
        <u/>
        <sz val="12"/>
        <color indexed="8"/>
        <rFont val="Times New Roman"/>
      </rPr>
      <t>source</t>
    </r>
    <r>
      <rPr>
        <sz val="12"/>
        <color indexed="8"/>
        <rFont val="Times New Roman"/>
      </rPr>
      <t>s</t>
    </r>
    <r>
      <rPr>
        <u/>
        <sz val="12"/>
        <color indexed="8"/>
        <rFont val="Times New Roman"/>
      </rPr>
      <t xml:space="preserve"> and methods</t>
    </r>
    <r>
      <rPr>
        <sz val="12"/>
        <color indexed="8"/>
        <rFont val="Times New Roman"/>
      </rPr>
      <t xml:space="preserve"> for the Java 1880 estimates are described in </t>
    </r>
  </si>
  <si>
    <t>Jan Luiten van Zanden, "Rich and Poor before the Industrial Revolution:</t>
  </si>
  <si>
    <t xml:space="preserve">See also the Anne Booth estimates for the Javanese income distribution in 1924, </t>
  </si>
  <si>
    <t>Income</t>
  </si>
  <si>
    <t>class #</t>
  </si>
  <si>
    <t xml:space="preserve">Estimated </t>
  </si>
  <si>
    <t>within-class</t>
  </si>
  <si>
    <t>income in fl</t>
  </si>
  <si>
    <t>average</t>
  </si>
  <si>
    <t>Number of households</t>
  </si>
  <si>
    <t>Total income in this income class</t>
  </si>
  <si>
    <t>An estimated income distribution for Java in 1880</t>
  </si>
  <si>
    <t>Sums, ave's</t>
  </si>
  <si>
    <t xml:space="preserve">He notes that these estimates exclude corvée labor obligations.  They also exclude taxation, since </t>
  </si>
  <si>
    <t>they are estimates of original (pre-fisc) income.  This might not matter greatly, since the modal</t>
  </si>
  <si>
    <t xml:space="preserve">income tax rate was only 2 percent. </t>
  </si>
  <si>
    <t>The estimates cover Java and Madura islands, minus some principalities.</t>
  </si>
  <si>
    <t>bottom</t>
  </si>
  <si>
    <t>2nd</t>
  </si>
  <si>
    <t>third</t>
  </si>
  <si>
    <t>fourth</t>
  </si>
  <si>
    <t>fifth</t>
  </si>
  <si>
    <t>sixth</t>
  </si>
  <si>
    <t>seventh</t>
  </si>
  <si>
    <t>eighth</t>
  </si>
  <si>
    <t>ninth</t>
  </si>
  <si>
    <t>top</t>
  </si>
  <si>
    <t>Contributions to smoothed-decile gini among ..</t>
  </si>
  <si>
    <t>Smoothed decile experiment</t>
  </si>
  <si>
    <t>Decile-based</t>
  </si>
  <si>
    <t xml:space="preserve">also on this gpih.ucdavis.edu internet site.  </t>
  </si>
  <si>
    <t>Gini1 = the lower-bound gini coefficient that assumes equality within each income class.</t>
  </si>
  <si>
    <t>Gini2 is calculated with assumptions about the inequalities within classes,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</si>
</sst>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0.000000000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</font>
    <font>
      <i/>
      <sz val="12"/>
      <color indexed="8"/>
      <name val="Times New Roman"/>
    </font>
    <font>
      <u/>
      <sz val="12"/>
      <color indexed="8"/>
      <name val="Times New Roman"/>
    </font>
    <font>
      <b/>
      <sz val="14"/>
      <color indexed="8"/>
      <name val="Times New Roman"/>
    </font>
    <font>
      <sz val="10"/>
      <name val="Palatino"/>
    </font>
    <font>
      <sz val="8"/>
      <name val="Verdana"/>
    </font>
    <font>
      <b/>
      <sz val="12"/>
      <color indexed="8"/>
      <name val="Times New Roman"/>
    </font>
    <font>
      <b/>
      <i/>
      <sz val="12"/>
      <color indexed="8"/>
      <name val="Times New Roman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1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4" fillId="0" borderId="0" xfId="0" applyFont="1"/>
    <xf numFmtId="172" fontId="1" fillId="0" borderId="0" xfId="0" applyNumberFormat="1" applyFont="1"/>
    <xf numFmtId="173" fontId="1" fillId="0" borderId="0" xfId="0" applyNumberFormat="1" applyFont="1"/>
    <xf numFmtId="174" fontId="1" fillId="0" borderId="0" xfId="0" applyNumberFormat="1" applyFont="1"/>
    <xf numFmtId="2" fontId="1" fillId="0" borderId="0" xfId="0" applyNumberFormat="1" applyFont="1"/>
    <xf numFmtId="175" fontId="1" fillId="0" borderId="0" xfId="0" applyNumberFormat="1" applyFont="1"/>
    <xf numFmtId="0" fontId="1" fillId="4" borderId="0" xfId="0" applyFont="1" applyFill="1"/>
    <xf numFmtId="0" fontId="3" fillId="4" borderId="0" xfId="0" applyFont="1" applyFill="1"/>
    <xf numFmtId="0" fontId="1" fillId="5" borderId="0" xfId="0" applyFont="1" applyFill="1"/>
    <xf numFmtId="0" fontId="3" fillId="5" borderId="0" xfId="0" applyFont="1" applyFill="1"/>
    <xf numFmtId="0" fontId="1" fillId="6" borderId="0" xfId="0" applyFont="1" applyFill="1"/>
    <xf numFmtId="0" fontId="3" fillId="6" borderId="0" xfId="0" applyFont="1" applyFill="1"/>
    <xf numFmtId="0" fontId="1" fillId="7" borderId="0" xfId="0" applyFont="1" applyFill="1"/>
    <xf numFmtId="0" fontId="3" fillId="7" borderId="0" xfId="0" applyFont="1" applyFill="1"/>
    <xf numFmtId="176" fontId="5" fillId="0" borderId="0" xfId="0" applyNumberFormat="1" applyFont="1"/>
    <xf numFmtId="2" fontId="7" fillId="0" borderId="0" xfId="0" applyNumberFormat="1" applyFont="1"/>
    <xf numFmtId="176" fontId="1" fillId="0" borderId="0" xfId="0" applyNumberFormat="1" applyFont="1"/>
    <xf numFmtId="177" fontId="1" fillId="0" borderId="0" xfId="0" applyNumberFormat="1" applyFont="1"/>
    <xf numFmtId="178" fontId="1" fillId="0" borderId="0" xfId="0" applyNumberFormat="1" applyFont="1"/>
    <xf numFmtId="179" fontId="1" fillId="0" borderId="0" xfId="0" applyNumberFormat="1" applyFont="1"/>
    <xf numFmtId="0" fontId="8" fillId="0" borderId="0" xfId="0" applyFont="1"/>
    <xf numFmtId="0" fontId="1" fillId="8" borderId="0" xfId="0" applyFont="1" applyFill="1"/>
    <xf numFmtId="176" fontId="5" fillId="0" borderId="0" xfId="0" applyNumberFormat="1" applyFont="1" applyFill="1"/>
    <xf numFmtId="0" fontId="1" fillId="0" borderId="0" xfId="0" applyFon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Normal="100" workbookViewId="0">
      <selection activeCell="B20" sqref="B20"/>
    </sheetView>
  </sheetViews>
  <sheetFormatPr baseColWidth="10" defaultColWidth="10.6640625" defaultRowHeight="16" x14ac:dyDescent="0.2"/>
  <cols>
    <col min="1" max="16384" width="10.6640625" style="1"/>
  </cols>
  <sheetData>
    <row r="1" spans="1:1" x14ac:dyDescent="0.2">
      <c r="A1" s="1" t="s">
        <v>13</v>
      </c>
    </row>
    <row r="2" spans="1:1" x14ac:dyDescent="0.2">
      <c r="A2" s="2">
        <v>39412</v>
      </c>
    </row>
    <row r="3" spans="1:1" x14ac:dyDescent="0.2">
      <c r="A3" s="1" t="s">
        <v>14</v>
      </c>
    </row>
    <row r="5" spans="1:1" x14ac:dyDescent="0.2">
      <c r="A5" s="1" t="s">
        <v>17</v>
      </c>
    </row>
    <row r="6" spans="1:1" x14ac:dyDescent="0.2">
      <c r="A6" s="1" t="s">
        <v>18</v>
      </c>
    </row>
    <row r="7" spans="1:1" x14ac:dyDescent="0.2">
      <c r="A7" s="1" t="s">
        <v>15</v>
      </c>
    </row>
    <row r="8" spans="1:1" x14ac:dyDescent="0.2">
      <c r="A8" s="3" t="s">
        <v>16</v>
      </c>
    </row>
    <row r="10" spans="1:1" x14ac:dyDescent="0.2">
      <c r="A10" s="1" t="s">
        <v>30</v>
      </c>
    </row>
    <row r="11" spans="1:1" x14ac:dyDescent="0.2">
      <c r="A11" s="1" t="s">
        <v>31</v>
      </c>
    </row>
    <row r="12" spans="1:1" x14ac:dyDescent="0.2">
      <c r="A12" s="1" t="s">
        <v>32</v>
      </c>
    </row>
    <row r="14" spans="1:1" x14ac:dyDescent="0.2">
      <c r="A14" s="1" t="s">
        <v>33</v>
      </c>
    </row>
    <row r="16" spans="1:1" x14ac:dyDescent="0.2">
      <c r="A16" s="1" t="s">
        <v>19</v>
      </c>
    </row>
    <row r="17" spans="1:1" x14ac:dyDescent="0.2">
      <c r="A17" s="1" t="s">
        <v>47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tabSelected="1" zoomScale="125" workbookViewId="0">
      <pane xSplit="14820" ySplit="3360" topLeftCell="AD24" activePane="bottomLeft"/>
      <selection activeCell="AK22" sqref="AK22"/>
      <selection pane="topRight" activeCell="AG1" sqref="AG1"/>
      <selection pane="bottomLeft" activeCell="A27" sqref="A27"/>
      <selection pane="bottomRight" activeCell="AG37" sqref="AG37"/>
    </sheetView>
  </sheetViews>
  <sheetFormatPr baseColWidth="10" defaultColWidth="8.6640625" defaultRowHeight="16" x14ac:dyDescent="0.2"/>
  <cols>
    <col min="1" max="1" width="9.83203125" style="1" customWidth="1"/>
    <col min="2" max="2" width="11.5" style="1" customWidth="1"/>
    <col min="3" max="3" width="12.5" style="1" customWidth="1"/>
    <col min="4" max="4" width="10.33203125" style="1" customWidth="1"/>
    <col min="5" max="5" width="8.6640625" style="1" customWidth="1"/>
    <col min="6" max="6" width="10" style="1" customWidth="1"/>
    <col min="7" max="7" width="3.5" style="11" customWidth="1"/>
    <col min="8" max="8" width="8.6640625" style="1" customWidth="1"/>
    <col min="9" max="9" width="11.5" style="1" customWidth="1"/>
    <col min="10" max="10" width="10" style="1" customWidth="1"/>
    <col min="11" max="11" width="8.6640625" style="1" customWidth="1"/>
    <col min="12" max="12" width="3.6640625" style="13" customWidth="1"/>
    <col min="13" max="16" width="8.6640625" style="1" customWidth="1"/>
    <col min="17" max="17" width="3.6640625" style="21" customWidth="1"/>
    <col min="18" max="21" width="8.6640625" style="1" customWidth="1"/>
    <col min="22" max="22" width="3.6640625" style="23" customWidth="1"/>
    <col min="23" max="26" width="8.6640625" style="1" customWidth="1"/>
    <col min="27" max="27" width="3.6640625" style="25" customWidth="1"/>
    <col min="28" max="31" width="8.6640625" style="1" customWidth="1"/>
    <col min="32" max="32" width="3.6640625" style="27" customWidth="1"/>
    <col min="33" max="33" width="12.5" style="1" customWidth="1"/>
    <col min="34" max="34" width="10.83203125" style="1" customWidth="1"/>
    <col min="35" max="35" width="9.6640625" style="1" customWidth="1"/>
    <col min="36" max="36" width="10.83203125" style="1" customWidth="1"/>
    <col min="37" max="37" width="8.6640625" style="1" customWidth="1"/>
    <col min="38" max="38" width="7" style="1" customWidth="1"/>
    <col min="39" max="41" width="8.6640625" style="1" customWidth="1"/>
    <col min="42" max="42" width="6.1640625" style="1" customWidth="1"/>
    <col min="43" max="46" width="8.6640625" style="1" customWidth="1"/>
    <col min="47" max="47" width="6.5" style="1" customWidth="1"/>
    <col min="48" max="48" width="10" style="1" customWidth="1"/>
    <col min="49" max="16384" width="8.6640625" style="1"/>
  </cols>
  <sheetData>
    <row r="1" spans="1:52" ht="18" x14ac:dyDescent="0.2">
      <c r="A1" s="2">
        <v>39412</v>
      </c>
      <c r="B1" s="15" t="s">
        <v>28</v>
      </c>
      <c r="AG1" s="37"/>
      <c r="AH1" s="38"/>
      <c r="AI1" s="38"/>
      <c r="AJ1" s="38"/>
      <c r="AK1" s="38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</row>
    <row r="2" spans="1:52" x14ac:dyDescent="0.2">
      <c r="F2" s="4" t="s">
        <v>22</v>
      </c>
      <c r="AG2" s="29"/>
      <c r="AL2" s="35" t="s">
        <v>45</v>
      </c>
      <c r="AR2" s="35" t="s">
        <v>45</v>
      </c>
      <c r="AW2" s="35" t="s">
        <v>45</v>
      </c>
    </row>
    <row r="3" spans="1:52" x14ac:dyDescent="0.2">
      <c r="B3" s="5" t="s">
        <v>26</v>
      </c>
      <c r="C3" s="6"/>
      <c r="D3" s="6"/>
      <c r="E3" s="7"/>
      <c r="F3" s="4" t="s">
        <v>23</v>
      </c>
      <c r="H3" s="5" t="s">
        <v>27</v>
      </c>
      <c r="I3" s="6"/>
      <c r="J3" s="6"/>
      <c r="K3" s="7"/>
      <c r="M3" s="5" t="s">
        <v>8</v>
      </c>
      <c r="N3" s="6"/>
      <c r="O3" s="6"/>
      <c r="P3" s="7"/>
      <c r="R3" s="5" t="s">
        <v>3</v>
      </c>
      <c r="S3" s="6"/>
      <c r="T3" s="6"/>
      <c r="U3" s="7"/>
      <c r="W3" s="5" t="s">
        <v>4</v>
      </c>
      <c r="X3" s="6"/>
      <c r="Y3" s="6"/>
      <c r="Z3" s="7"/>
      <c r="AB3" s="5" t="s">
        <v>5</v>
      </c>
      <c r="AC3" s="6"/>
      <c r="AD3" s="6"/>
      <c r="AE3" s="7"/>
      <c r="AG3" s="5" t="s">
        <v>6</v>
      </c>
      <c r="AH3" s="6"/>
      <c r="AI3" s="6"/>
      <c r="AJ3" s="7"/>
      <c r="AL3" s="5" t="s">
        <v>4</v>
      </c>
      <c r="AR3" s="5" t="s">
        <v>5</v>
      </c>
      <c r="AW3" s="5" t="s">
        <v>44</v>
      </c>
      <c r="AX3" s="6"/>
      <c r="AY3" s="6"/>
      <c r="AZ3" s="7"/>
    </row>
    <row r="4" spans="1:52" x14ac:dyDescent="0.2">
      <c r="A4" s="4" t="s">
        <v>20</v>
      </c>
      <c r="B4" s="4"/>
      <c r="C4" s="4"/>
      <c r="D4" s="4"/>
      <c r="E4" s="4"/>
      <c r="F4" s="4" t="s">
        <v>25</v>
      </c>
      <c r="H4" s="4"/>
      <c r="I4" s="4"/>
      <c r="J4" s="4"/>
      <c r="K4" s="4"/>
      <c r="AG4" s="19"/>
    </row>
    <row r="5" spans="1:52" s="9" customFormat="1" x14ac:dyDescent="0.2">
      <c r="A5" s="8" t="s">
        <v>21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24</v>
      </c>
      <c r="G5" s="12"/>
      <c r="H5" s="8" t="s">
        <v>9</v>
      </c>
      <c r="I5" s="8" t="s">
        <v>10</v>
      </c>
      <c r="J5" s="8" t="s">
        <v>11</v>
      </c>
      <c r="K5" s="8" t="s">
        <v>12</v>
      </c>
      <c r="L5" s="14"/>
      <c r="M5" s="8" t="s">
        <v>9</v>
      </c>
      <c r="N5" s="8" t="s">
        <v>10</v>
      </c>
      <c r="O5" s="8" t="s">
        <v>11</v>
      </c>
      <c r="P5" s="8" t="s">
        <v>12</v>
      </c>
      <c r="Q5" s="22"/>
      <c r="R5" s="8" t="s">
        <v>9</v>
      </c>
      <c r="S5" s="8" t="s">
        <v>10</v>
      </c>
      <c r="T5" s="8" t="s">
        <v>11</v>
      </c>
      <c r="U5" s="8" t="s">
        <v>12</v>
      </c>
      <c r="V5" s="24"/>
      <c r="W5" s="8" t="s">
        <v>9</v>
      </c>
      <c r="X5" s="8" t="s">
        <v>10</v>
      </c>
      <c r="Y5" s="8" t="s">
        <v>11</v>
      </c>
      <c r="Z5" s="8" t="s">
        <v>12</v>
      </c>
      <c r="AA5" s="26"/>
      <c r="AB5" s="8" t="s">
        <v>9</v>
      </c>
      <c r="AC5" s="8" t="s">
        <v>10</v>
      </c>
      <c r="AD5" s="8" t="s">
        <v>11</v>
      </c>
      <c r="AE5" s="8" t="s">
        <v>12</v>
      </c>
      <c r="AF5" s="28"/>
      <c r="AG5" s="8" t="s">
        <v>9</v>
      </c>
      <c r="AH5" s="8" t="s">
        <v>10</v>
      </c>
      <c r="AI5" s="8" t="s">
        <v>11</v>
      </c>
      <c r="AJ5" s="8" t="s">
        <v>12</v>
      </c>
      <c r="AK5" s="1"/>
      <c r="AL5" s="1"/>
      <c r="AM5" s="8" t="s">
        <v>9</v>
      </c>
      <c r="AN5" s="8" t="s">
        <v>10</v>
      </c>
      <c r="AO5" s="8" t="s">
        <v>11</v>
      </c>
      <c r="AP5" s="8" t="s">
        <v>12</v>
      </c>
      <c r="AR5" s="8" t="s">
        <v>9</v>
      </c>
      <c r="AS5" s="8" t="s">
        <v>10</v>
      </c>
      <c r="AT5" s="8" t="s">
        <v>11</v>
      </c>
      <c r="AU5" s="8" t="s">
        <v>12</v>
      </c>
      <c r="AW5" s="8" t="s">
        <v>9</v>
      </c>
      <c r="AX5" s="8" t="s">
        <v>10</v>
      </c>
      <c r="AY5" s="8" t="s">
        <v>11</v>
      </c>
      <c r="AZ5" s="8" t="s">
        <v>12</v>
      </c>
    </row>
    <row r="6" spans="1:52" x14ac:dyDescent="0.2">
      <c r="A6" s="1">
        <v>1</v>
      </c>
      <c r="B6" s="10">
        <v>220257</v>
      </c>
      <c r="C6" s="10">
        <v>2226</v>
      </c>
      <c r="D6" s="10"/>
      <c r="E6" s="10">
        <v>222483</v>
      </c>
      <c r="F6" s="1">
        <v>50</v>
      </c>
      <c r="H6" s="1">
        <v>11012850</v>
      </c>
      <c r="I6" s="1">
        <v>111300</v>
      </c>
      <c r="K6" s="1">
        <v>11124150</v>
      </c>
      <c r="M6" s="18">
        <v>5.5912440165744126</v>
      </c>
      <c r="N6" s="18">
        <v>3.8903841448495227</v>
      </c>
      <c r="O6" s="18"/>
      <c r="P6" s="18">
        <v>5.5540520177354376</v>
      </c>
      <c r="R6" s="19">
        <v>1.9196890538212839</v>
      </c>
      <c r="S6" s="19">
        <v>0.30948689963921</v>
      </c>
      <c r="T6" s="19"/>
      <c r="U6" s="19">
        <v>1.7058346113813485</v>
      </c>
      <c r="W6" s="18">
        <v>5.5912440165744126</v>
      </c>
      <c r="X6" s="18">
        <v>3.8903841448495227</v>
      </c>
      <c r="Y6" s="18"/>
      <c r="Z6" s="18">
        <v>5.5540520177354376</v>
      </c>
      <c r="AB6" s="19">
        <v>1.9196890538212839</v>
      </c>
      <c r="AC6" s="19">
        <v>0.30948689963921</v>
      </c>
      <c r="AD6" s="19">
        <v>0</v>
      </c>
      <c r="AE6" s="19">
        <v>1.7058346113813485</v>
      </c>
      <c r="AG6" s="19">
        <f>M6*(W6-AB6)/100</f>
        <v>0.20528559717017522</v>
      </c>
      <c r="AH6" s="19">
        <f>N6*(X6-AC6)/100</f>
        <v>0.13931065867101533</v>
      </c>
      <c r="AI6" s="19">
        <f>O6*(Y6-AD6)/100</f>
        <v>0</v>
      </c>
      <c r="AJ6" s="19">
        <f>P6*(Z6-AE6)/100</f>
        <v>0.2137319965044556</v>
      </c>
      <c r="AK6" s="9"/>
      <c r="AL6" s="1" t="s">
        <v>34</v>
      </c>
      <c r="AM6" s="1">
        <v>10</v>
      </c>
      <c r="AN6" s="1">
        <v>10</v>
      </c>
      <c r="AO6" s="1">
        <v>10</v>
      </c>
      <c r="AP6" s="1">
        <v>10</v>
      </c>
      <c r="AQ6" s="1" t="s">
        <v>34</v>
      </c>
      <c r="AR6" s="19">
        <f>AB6+((10-W6)/M7)*R7</f>
        <v>4.1902322220131687</v>
      </c>
      <c r="AS6" s="19">
        <f>AC7+((10-X7)/N8)*S8</f>
        <v>1.2815482686946911</v>
      </c>
      <c r="AT6" s="19">
        <f>AD13+((10-Y13)/O14)*T14</f>
        <v>1.0875194199896427</v>
      </c>
      <c r="AU6" s="19">
        <f>AE6+((10-Z6)/P7)*U7</f>
        <v>3.7540829688859882</v>
      </c>
      <c r="AV6" s="1" t="s">
        <v>34</v>
      </c>
      <c r="AW6" s="19">
        <f>10*(AM6-AR6)/100</f>
        <v>0.58097677779868317</v>
      </c>
      <c r="AX6" s="19">
        <f>10*(AN6-AS6)/100</f>
        <v>0.87184517313053089</v>
      </c>
      <c r="AY6" s="19">
        <f>10*(AO6-AT6)/100</f>
        <v>0.89124805800103557</v>
      </c>
      <c r="AZ6" s="19">
        <f>10*(AP6-AU6)/100</f>
        <v>0.62459170311140111</v>
      </c>
    </row>
    <row r="7" spans="1:52" x14ac:dyDescent="0.2">
      <c r="A7" s="1">
        <v>2</v>
      </c>
      <c r="B7" s="10">
        <v>465613.56</v>
      </c>
      <c r="C7" s="10"/>
      <c r="D7" s="10"/>
      <c r="E7" s="10">
        <v>465613.56</v>
      </c>
      <c r="F7" s="1">
        <v>75</v>
      </c>
      <c r="H7" s="1">
        <v>34921017</v>
      </c>
      <c r="K7" s="1">
        <v>34921017</v>
      </c>
      <c r="M7" s="18">
        <v>11.819642651020903</v>
      </c>
      <c r="N7" s="18"/>
      <c r="O7" s="18"/>
      <c r="P7" s="18">
        <v>11.623548461693614</v>
      </c>
      <c r="R7" s="19">
        <v>6.0872066797610946</v>
      </c>
      <c r="S7" s="19"/>
      <c r="T7" s="19"/>
      <c r="U7" s="19">
        <v>5.3549690954577622</v>
      </c>
      <c r="W7" s="18">
        <f>W6+M7</f>
        <v>17.410886667595314</v>
      </c>
      <c r="X7" s="18">
        <f>X6+N7</f>
        <v>3.8903841448495227</v>
      </c>
      <c r="Y7" s="18"/>
      <c r="Z7" s="18">
        <f>Z6+P7</f>
        <v>17.177600479429053</v>
      </c>
      <c r="AB7" s="19">
        <f>AB6+R7</f>
        <v>8.0068957335823789</v>
      </c>
      <c r="AC7" s="19">
        <f>AC6+S7</f>
        <v>0.30948689963921</v>
      </c>
      <c r="AD7" s="19">
        <f>AD6+T7</f>
        <v>0</v>
      </c>
      <c r="AE7" s="19">
        <f>AE6+U7</f>
        <v>7.0608037068391107</v>
      </c>
      <c r="AG7" s="19">
        <f>M7*((W7-AB7)+(W6-AB6))/100</f>
        <v>1.5454827996679754</v>
      </c>
      <c r="AH7" s="19"/>
      <c r="AI7" s="19"/>
      <c r="AJ7" s="19">
        <f t="shared" ref="AH7:AJ22" si="0">P7*((Z7-AE7)+(Z6-AE6))/100</f>
        <v>1.623230190771944</v>
      </c>
      <c r="AL7" s="1" t="s">
        <v>35</v>
      </c>
      <c r="AM7" s="1">
        <f>AM6+10</f>
        <v>20</v>
      </c>
      <c r="AN7" s="1">
        <f t="shared" ref="AN7:AP15" si="1">AN6+10</f>
        <v>20</v>
      </c>
      <c r="AO7" s="1">
        <f t="shared" si="1"/>
        <v>20</v>
      </c>
      <c r="AP7" s="1">
        <f t="shared" si="1"/>
        <v>20</v>
      </c>
      <c r="AQ7" s="1" t="s">
        <v>35</v>
      </c>
      <c r="AR7" s="19">
        <f>AB7+((20-W7)/M8)*R8</f>
        <v>9.7847800500551827</v>
      </c>
      <c r="AS7" s="19">
        <f>AC9+((20-X9)/N10)*S10</f>
        <v>3.047570055126485</v>
      </c>
      <c r="AT7" s="19">
        <f>AD15+((20-Y15)/O16)*T16</f>
        <v>2.848265147591921</v>
      </c>
      <c r="AU7" s="19">
        <f>AE7+((20-Z7)/P8)*U8</f>
        <v>8.7945097556704965</v>
      </c>
      <c r="AV7" s="1" t="s">
        <v>35</v>
      </c>
      <c r="AW7" s="19">
        <f>10*((AM7-AR7)+(AM6-AR6))/100</f>
        <v>1.6024987727931648</v>
      </c>
      <c r="AX7" s="19">
        <f>10*((AN7-AS7)+(AN6-AS6))/100</f>
        <v>2.5670881676178823</v>
      </c>
      <c r="AY7" s="19">
        <f>10*((AO7-AT7)+(AO6-AT6))/100</f>
        <v>2.6064215432418441</v>
      </c>
      <c r="AZ7" s="19">
        <f>10*((AP7-AU7)+(AP6-AU6))/100</f>
        <v>1.7451407275443516</v>
      </c>
    </row>
    <row r="8" spans="1:52" x14ac:dyDescent="0.2">
      <c r="A8" s="1">
        <v>3</v>
      </c>
      <c r="B8" s="10">
        <v>1271952.149</v>
      </c>
      <c r="C8" s="10">
        <v>7959</v>
      </c>
      <c r="D8" s="10"/>
      <c r="E8" s="10">
        <v>1279911.149</v>
      </c>
      <c r="F8" s="1">
        <v>100</v>
      </c>
      <c r="H8" s="1">
        <v>127195214.89999999</v>
      </c>
      <c r="I8" s="1">
        <v>795900</v>
      </c>
      <c r="K8" s="1">
        <v>127991114.89999999</v>
      </c>
      <c r="M8" s="18">
        <v>32.288621212788762</v>
      </c>
      <c r="N8" s="18">
        <v>13.909958404697822</v>
      </c>
      <c r="O8" s="18"/>
      <c r="P8" s="18">
        <v>31.951623717881958</v>
      </c>
      <c r="R8" s="19">
        <v>22.171850315038874</v>
      </c>
      <c r="S8" s="19">
        <v>2.2131233011935962</v>
      </c>
      <c r="T8" s="19"/>
      <c r="U8" s="19">
        <v>19.626818565526985</v>
      </c>
      <c r="W8" s="18">
        <f t="shared" ref="W8:W37" si="2">W7+M8</f>
        <v>49.699507880384076</v>
      </c>
      <c r="X8" s="18">
        <f t="shared" ref="X8:X37" si="3">X7+N8</f>
        <v>17.800342549547345</v>
      </c>
      <c r="Y8" s="18"/>
      <c r="Z8" s="18">
        <f t="shared" ref="Z8:Z37" si="4">Z7+P8</f>
        <v>49.129224197311011</v>
      </c>
      <c r="AB8" s="19">
        <f t="shared" ref="AB8:AB37" si="5">AB7+R8</f>
        <v>30.178746048621253</v>
      </c>
      <c r="AC8" s="19">
        <f t="shared" ref="AC8:AC37" si="6">AC7+S8</f>
        <v>2.5226102008328062</v>
      </c>
      <c r="AD8" s="19">
        <f t="shared" ref="AD8:AD37" si="7">AD7+T8</f>
        <v>0</v>
      </c>
      <c r="AE8" s="19">
        <f t="shared" ref="AE8:AE37" si="8">AE7+U8</f>
        <v>26.687622272366095</v>
      </c>
      <c r="AG8" s="19">
        <f t="shared" ref="AG8:AG31" si="9">M8*((W8-AB8)+(W7-AB7))/100</f>
        <v>9.3394038572769755</v>
      </c>
      <c r="AH8" s="19">
        <f t="shared" si="0"/>
        <v>2.623227532210981</v>
      </c>
      <c r="AI8" s="19"/>
      <c r="AJ8" s="19">
        <f t="shared" si="0"/>
        <v>10.402937040404117</v>
      </c>
      <c r="AL8" s="1" t="s">
        <v>36</v>
      </c>
      <c r="AM8" s="1">
        <f t="shared" ref="AM8:AM15" si="10">AM7+10</f>
        <v>30</v>
      </c>
      <c r="AN8" s="1">
        <f t="shared" si="1"/>
        <v>30</v>
      </c>
      <c r="AO8" s="1">
        <f t="shared" si="1"/>
        <v>30</v>
      </c>
      <c r="AP8" s="1">
        <f t="shared" si="1"/>
        <v>30</v>
      </c>
      <c r="AQ8" s="1" t="s">
        <v>36</v>
      </c>
      <c r="AR8" s="19">
        <f>AB7+((30-W7)/M8)*R8</f>
        <v>16.651549048620264</v>
      </c>
      <c r="AS8" s="19">
        <f>AC9+((30-X9)/N10)*S10</f>
        <v>5.4341228076273369</v>
      </c>
      <c r="AT8" s="19">
        <f>AD15+((30-Y15)/O16)*T16</f>
        <v>5.0233039875712056</v>
      </c>
      <c r="AU8" s="19">
        <f>AE7+((30-Z7)/P8)*U8</f>
        <v>14.93717678843938</v>
      </c>
      <c r="AV8" s="1" t="s">
        <v>36</v>
      </c>
      <c r="AW8" s="19">
        <f t="shared" ref="AW8:AW15" si="11">10*((AM8-AR8)+(AM7-AR7))/100</f>
        <v>2.3563670901324554</v>
      </c>
      <c r="AX8" s="19">
        <f t="shared" ref="AX8:AX15" si="12">10*((AN8-AS8)+(AN7-AS7))/100</f>
        <v>4.1518307137246184</v>
      </c>
      <c r="AY8" s="19">
        <f t="shared" ref="AY8:AY15" si="13">10*((AO8-AT8)+(AO7-AT7))/100</f>
        <v>4.2128430864836872</v>
      </c>
      <c r="AZ8" s="19">
        <f t="shared" ref="AZ8:AZ15" si="14">10*((AP8-AU8)+(AP7-AU7))/100</f>
        <v>2.6268313455890122</v>
      </c>
    </row>
    <row r="9" spans="1:52" x14ac:dyDescent="0.2">
      <c r="A9" s="1">
        <v>4</v>
      </c>
      <c r="B9" s="10">
        <v>815394.76199999999</v>
      </c>
      <c r="C9" s="10"/>
      <c r="D9" s="10"/>
      <c r="E9" s="10">
        <v>815394.76199999999</v>
      </c>
      <c r="F9" s="1">
        <v>120</v>
      </c>
      <c r="H9" s="1">
        <v>97847371.439999998</v>
      </c>
      <c r="K9" s="1">
        <v>97847371.439999998</v>
      </c>
      <c r="M9" s="18">
        <v>20.698870338643573</v>
      </c>
      <c r="N9" s="18"/>
      <c r="O9" s="18"/>
      <c r="P9" s="18">
        <v>20.355465015920348</v>
      </c>
      <c r="R9" s="19">
        <v>17.056123337605914</v>
      </c>
      <c r="S9" s="19"/>
      <c r="T9" s="19"/>
      <c r="U9" s="19">
        <v>15.004421266796911</v>
      </c>
      <c r="W9" s="18">
        <f t="shared" si="2"/>
        <v>70.398378219027649</v>
      </c>
      <c r="X9" s="18">
        <f t="shared" si="3"/>
        <v>17.800342549547345</v>
      </c>
      <c r="Y9" s="18"/>
      <c r="Z9" s="18">
        <f t="shared" si="4"/>
        <v>69.484689213231363</v>
      </c>
      <c r="AB9" s="19">
        <f t="shared" si="5"/>
        <v>47.234869386227167</v>
      </c>
      <c r="AC9" s="19">
        <f t="shared" si="6"/>
        <v>2.5226102008328062</v>
      </c>
      <c r="AD9" s="19">
        <f t="shared" si="7"/>
        <v>0</v>
      </c>
      <c r="AE9" s="19">
        <f t="shared" si="8"/>
        <v>41.692043539163009</v>
      </c>
      <c r="AG9" s="19">
        <f t="shared" si="9"/>
        <v>8.8351618398536331</v>
      </c>
      <c r="AH9" s="19"/>
      <c r="AI9" s="19"/>
      <c r="AJ9" s="19">
        <f t="shared" si="0"/>
        <v>10.225414696027954</v>
      </c>
      <c r="AL9" s="1" t="s">
        <v>37</v>
      </c>
      <c r="AM9" s="1">
        <f t="shared" si="10"/>
        <v>40</v>
      </c>
      <c r="AN9" s="1">
        <f t="shared" si="1"/>
        <v>40</v>
      </c>
      <c r="AO9" s="1">
        <f t="shared" si="1"/>
        <v>40</v>
      </c>
      <c r="AP9" s="1">
        <f t="shared" si="1"/>
        <v>40</v>
      </c>
      <c r="AQ9" s="1" t="s">
        <v>37</v>
      </c>
      <c r="AR9" s="19">
        <f>AB7+((40-W7)/M8)*R8</f>
        <v>23.518318047185346</v>
      </c>
      <c r="AS9" s="19">
        <f>AC10+((40-X10)/N11)*S11</f>
        <v>8.2031824596283673</v>
      </c>
      <c r="AT9" s="19">
        <f>AD16+((40-Y16)/O17)*T17</f>
        <v>7.8586224754013454</v>
      </c>
      <c r="AU9" s="19">
        <f>AE7+((40-Z7)/P8)*U8</f>
        <v>21.079843821208264</v>
      </c>
      <c r="AV9" s="1" t="s">
        <v>37</v>
      </c>
      <c r="AW9" s="19">
        <f t="shared" si="11"/>
        <v>2.9830132904194393</v>
      </c>
      <c r="AX9" s="19">
        <f t="shared" si="12"/>
        <v>5.6362694732744307</v>
      </c>
      <c r="AY9" s="19">
        <f t="shared" si="13"/>
        <v>5.7118073537027456</v>
      </c>
      <c r="AZ9" s="19">
        <f t="shared" si="14"/>
        <v>3.3982979390352352</v>
      </c>
    </row>
    <row r="10" spans="1:52" x14ac:dyDescent="0.2">
      <c r="A10" s="1">
        <v>5</v>
      </c>
      <c r="B10" s="10">
        <v>713276.69300000009</v>
      </c>
      <c r="C10" s="10">
        <v>9951</v>
      </c>
      <c r="D10" s="10"/>
      <c r="E10" s="10">
        <v>723227.69300000009</v>
      </c>
      <c r="F10" s="1">
        <v>150</v>
      </c>
      <c r="H10" s="1">
        <v>106991503.95000002</v>
      </c>
      <c r="I10" s="1">
        <v>1492650</v>
      </c>
      <c r="K10" s="1">
        <v>108484153.95000002</v>
      </c>
      <c r="M10" s="18">
        <v>18.106593851265725</v>
      </c>
      <c r="N10" s="18">
        <v>17.391380334859658</v>
      </c>
      <c r="O10" s="18"/>
      <c r="P10" s="18">
        <v>18.054611937041464</v>
      </c>
      <c r="R10" s="19">
        <v>18.650069599122087</v>
      </c>
      <c r="S10" s="19">
        <v>4.15054466079485</v>
      </c>
      <c r="T10" s="19"/>
      <c r="U10" s="19">
        <v>16.635520430265025</v>
      </c>
      <c r="W10" s="18">
        <f t="shared" si="2"/>
        <v>88.504972070293377</v>
      </c>
      <c r="X10" s="18">
        <f t="shared" si="3"/>
        <v>35.191722884407</v>
      </c>
      <c r="Y10" s="18"/>
      <c r="Z10" s="18">
        <f t="shared" si="4"/>
        <v>87.53930115027282</v>
      </c>
      <c r="AB10" s="19">
        <f t="shared" si="5"/>
        <v>65.884938985349251</v>
      </c>
      <c r="AC10" s="19">
        <f t="shared" si="6"/>
        <v>6.6731548616276566</v>
      </c>
      <c r="AD10" s="19">
        <f t="shared" si="7"/>
        <v>0</v>
      </c>
      <c r="AE10" s="19">
        <f t="shared" si="8"/>
        <v>58.327563969428034</v>
      </c>
      <c r="AG10" s="19">
        <f t="shared" si="9"/>
        <v>8.2898399857700102</v>
      </c>
      <c r="AH10" s="19">
        <f t="shared" si="0"/>
        <v>7.6167811702040531</v>
      </c>
      <c r="AI10" s="19"/>
      <c r="AJ10" s="19">
        <f t="shared" si="0"/>
        <v>10.291920111559966</v>
      </c>
      <c r="AL10" s="1" t="s">
        <v>38</v>
      </c>
      <c r="AM10" s="1">
        <f t="shared" si="10"/>
        <v>50</v>
      </c>
      <c r="AN10" s="1">
        <f t="shared" si="1"/>
        <v>50</v>
      </c>
      <c r="AO10" s="1">
        <f t="shared" si="1"/>
        <v>50</v>
      </c>
      <c r="AP10" s="1">
        <f t="shared" si="1"/>
        <v>50</v>
      </c>
      <c r="AQ10" s="1" t="s">
        <v>38</v>
      </c>
      <c r="AR10" s="19">
        <f>AB8+((50-W8)/M9)*R9</f>
        <v>30.426355245176261</v>
      </c>
      <c r="AS10" s="19">
        <f>AC11+((50-X11)/N12)*S12</f>
        <v>11.593245789045612</v>
      </c>
      <c r="AT10" s="19">
        <f>AD17+((50-Y17)/O18)*T18</f>
        <v>11.836777929476012</v>
      </c>
      <c r="AU10" s="19">
        <f>AE8+((50-Z8)/P9)*U9</f>
        <v>27.329488570299358</v>
      </c>
      <c r="AV10" s="1" t="s">
        <v>38</v>
      </c>
      <c r="AW10" s="19">
        <f t="shared" si="11"/>
        <v>3.6055326707638393</v>
      </c>
      <c r="AX10" s="19">
        <f t="shared" si="12"/>
        <v>7.0203571751326024</v>
      </c>
      <c r="AY10" s="19">
        <f t="shared" si="13"/>
        <v>7.0304599595122639</v>
      </c>
      <c r="AZ10" s="19">
        <f t="shared" si="14"/>
        <v>4.159066760849238</v>
      </c>
    </row>
    <row r="11" spans="1:52" x14ac:dyDescent="0.2">
      <c r="A11" s="1">
        <v>6</v>
      </c>
      <c r="B11" s="10">
        <v>60751</v>
      </c>
      <c r="C11" s="10">
        <v>6977</v>
      </c>
      <c r="D11" s="10"/>
      <c r="E11" s="10">
        <v>67728</v>
      </c>
      <c r="F11" s="1">
        <v>200</v>
      </c>
      <c r="H11" s="1">
        <v>12150200</v>
      </c>
      <c r="I11" s="1">
        <v>1395400</v>
      </c>
      <c r="K11" s="1">
        <v>13545600</v>
      </c>
      <c r="M11" s="18">
        <v>1.5421696711156154</v>
      </c>
      <c r="N11" s="18">
        <v>12.193715264427277</v>
      </c>
      <c r="O11" s="18"/>
      <c r="P11" s="18">
        <v>1.6907576536507765</v>
      </c>
      <c r="R11" s="19">
        <v>2.1179445776288031</v>
      </c>
      <c r="S11" s="19">
        <v>3.8801259636707428</v>
      </c>
      <c r="T11" s="19"/>
      <c r="U11" s="19">
        <v>2.0771522598964589</v>
      </c>
      <c r="W11" s="18">
        <f t="shared" si="2"/>
        <v>90.047141741408993</v>
      </c>
      <c r="X11" s="18">
        <f t="shared" si="3"/>
        <v>47.385438148834275</v>
      </c>
      <c r="Y11" s="18"/>
      <c r="Z11" s="18">
        <f t="shared" si="4"/>
        <v>89.230058803923598</v>
      </c>
      <c r="AB11" s="19">
        <f t="shared" si="5"/>
        <v>68.002883562978056</v>
      </c>
      <c r="AC11" s="19">
        <f t="shared" si="6"/>
        <v>10.553280825298399</v>
      </c>
      <c r="AD11" s="19">
        <f t="shared" si="7"/>
        <v>0</v>
      </c>
      <c r="AE11" s="19">
        <f t="shared" si="8"/>
        <v>60.404716229324492</v>
      </c>
      <c r="AG11" s="19">
        <f t="shared" si="9"/>
        <v>0.68879915368251177</v>
      </c>
      <c r="AH11" s="19">
        <f t="shared" si="0"/>
        <v>7.968681371967584</v>
      </c>
      <c r="AI11" s="19"/>
      <c r="AJ11" s="19">
        <f t="shared" si="0"/>
        <v>0.98126636792057298</v>
      </c>
      <c r="AL11" s="1" t="s">
        <v>39</v>
      </c>
      <c r="AM11" s="1">
        <f t="shared" si="10"/>
        <v>60</v>
      </c>
      <c r="AN11" s="1">
        <f t="shared" si="1"/>
        <v>60</v>
      </c>
      <c r="AO11" s="1">
        <f t="shared" si="1"/>
        <v>60</v>
      </c>
      <c r="AP11" s="1">
        <f t="shared" si="1"/>
        <v>60</v>
      </c>
      <c r="AQ11" s="1" t="s">
        <v>39</v>
      </c>
      <c r="AR11" s="19">
        <f>AB8+((60-W8)/M9)*R9</f>
        <v>38.666478043454354</v>
      </c>
      <c r="AS11" s="19">
        <f>AC13+((60-X13)/N14)*S14</f>
        <v>16.717019693988927</v>
      </c>
      <c r="AT11" s="19">
        <f>AD19+((60-Y19)/O20)*T20</f>
        <v>17.137846617390895</v>
      </c>
      <c r="AU11" s="19">
        <f>AE8+((60-Z8)/P9)*U9</f>
        <v>34.700689009622018</v>
      </c>
      <c r="AV11" s="1" t="s">
        <v>39</v>
      </c>
      <c r="AW11" s="19">
        <f t="shared" si="11"/>
        <v>4.0907166711369385</v>
      </c>
      <c r="AX11" s="19">
        <f t="shared" si="12"/>
        <v>8.1689734516965462</v>
      </c>
      <c r="AY11" s="19">
        <f t="shared" si="13"/>
        <v>8.1025375453133091</v>
      </c>
      <c r="AZ11" s="19">
        <f t="shared" si="14"/>
        <v>4.7969822420078625</v>
      </c>
    </row>
    <row r="12" spans="1:52" x14ac:dyDescent="0.2">
      <c r="A12" s="1">
        <v>7</v>
      </c>
      <c r="B12" s="10">
        <v>201739.71600000001</v>
      </c>
      <c r="C12" s="10">
        <v>5569</v>
      </c>
      <c r="D12" s="10"/>
      <c r="E12" s="10">
        <v>207308.71600000001</v>
      </c>
      <c r="F12" s="1">
        <v>250</v>
      </c>
      <c r="H12" s="1">
        <v>50434929</v>
      </c>
      <c r="I12" s="1">
        <v>1392250</v>
      </c>
      <c r="K12" s="1">
        <v>51827179</v>
      </c>
      <c r="M12" s="18">
        <v>5.1211810747918172</v>
      </c>
      <c r="N12" s="18">
        <v>9.7329511692124857</v>
      </c>
      <c r="O12" s="18"/>
      <c r="P12" s="18">
        <v>5.175242119145925</v>
      </c>
      <c r="R12" s="19">
        <v>8.7914918601046619</v>
      </c>
      <c r="S12" s="19">
        <v>3.8713669004734066</v>
      </c>
      <c r="T12" s="19"/>
      <c r="U12" s="19">
        <v>7.9474472879686617</v>
      </c>
      <c r="W12" s="18">
        <f t="shared" si="2"/>
        <v>95.168322816200813</v>
      </c>
      <c r="X12" s="18">
        <f t="shared" si="3"/>
        <v>57.118389318046759</v>
      </c>
      <c r="Y12" s="18"/>
      <c r="Z12" s="18">
        <f t="shared" si="4"/>
        <v>94.405300923069518</v>
      </c>
      <c r="AB12" s="19">
        <f t="shared" si="5"/>
        <v>76.794375423082712</v>
      </c>
      <c r="AC12" s="19">
        <f t="shared" si="6"/>
        <v>14.424647725771806</v>
      </c>
      <c r="AD12" s="19">
        <f t="shared" si="7"/>
        <v>0</v>
      </c>
      <c r="AE12" s="19">
        <f t="shared" si="8"/>
        <v>68.35216351729315</v>
      </c>
      <c r="AG12" s="19">
        <f t="shared" si="9"/>
        <v>2.0698894945006212</v>
      </c>
      <c r="AH12" s="19">
        <f t="shared" si="0"/>
        <v>7.7402169083531502</v>
      </c>
      <c r="AI12" s="19"/>
      <c r="AJ12" s="19">
        <f t="shared" si="0"/>
        <v>2.8400942102914559</v>
      </c>
      <c r="AL12" s="1" t="s">
        <v>40</v>
      </c>
      <c r="AM12" s="1">
        <f t="shared" si="10"/>
        <v>70</v>
      </c>
      <c r="AN12" s="1">
        <f t="shared" si="1"/>
        <v>70</v>
      </c>
      <c r="AO12" s="1">
        <f t="shared" si="1"/>
        <v>70</v>
      </c>
      <c r="AP12" s="1">
        <f t="shared" si="1"/>
        <v>70</v>
      </c>
      <c r="AQ12" s="1" t="s">
        <v>40</v>
      </c>
      <c r="AR12" s="19">
        <f>AB8+((70-W8)/M9)*R9</f>
        <v>46.906600841732455</v>
      </c>
      <c r="AS12" s="19">
        <f>AC13+((70-X13)/N14)*S14</f>
        <v>24.672195535658432</v>
      </c>
      <c r="AT12" s="19">
        <f>AD21+((70-Y21)/O22)*T22</f>
        <v>25.880372863801128</v>
      </c>
      <c r="AU12" s="19">
        <f>AE9+((70-Z9)/P10)*U10</f>
        <v>42.166850926390097</v>
      </c>
      <c r="AV12" s="1" t="s">
        <v>40</v>
      </c>
      <c r="AW12" s="19">
        <f t="shared" si="11"/>
        <v>4.4426921114813185</v>
      </c>
      <c r="AX12" s="19">
        <f t="shared" si="12"/>
        <v>8.8610784770352637</v>
      </c>
      <c r="AY12" s="19">
        <f t="shared" si="13"/>
        <v>8.698178051880797</v>
      </c>
      <c r="AZ12" s="19">
        <f t="shared" si="14"/>
        <v>5.3132460063987885</v>
      </c>
    </row>
    <row r="13" spans="1:52" x14ac:dyDescent="0.2">
      <c r="A13" s="1">
        <v>8</v>
      </c>
      <c r="B13" s="10">
        <v>57247.413</v>
      </c>
      <c r="C13" s="10"/>
      <c r="D13" s="10"/>
      <c r="E13" s="10">
        <v>57247.413</v>
      </c>
      <c r="F13" s="1">
        <v>300</v>
      </c>
      <c r="H13" s="1">
        <v>17174223.899999999</v>
      </c>
      <c r="K13" s="1">
        <v>17174223.899999999</v>
      </c>
      <c r="M13" s="18">
        <v>1.4532307958458266</v>
      </c>
      <c r="N13" s="18"/>
      <c r="O13" s="18"/>
      <c r="P13" s="18">
        <v>1.4291209201727049</v>
      </c>
      <c r="R13" s="19">
        <v>2.9937000530022542</v>
      </c>
      <c r="S13" s="19"/>
      <c r="T13" s="19"/>
      <c r="U13" s="19">
        <v>2.6335841886555613</v>
      </c>
      <c r="W13" s="18">
        <f t="shared" si="2"/>
        <v>96.62155361204664</v>
      </c>
      <c r="X13" s="18">
        <f t="shared" si="3"/>
        <v>57.118389318046759</v>
      </c>
      <c r="Y13" s="18"/>
      <c r="Z13" s="18">
        <f t="shared" si="4"/>
        <v>95.834421843242225</v>
      </c>
      <c r="AB13" s="19">
        <f t="shared" si="5"/>
        <v>79.78807547608497</v>
      </c>
      <c r="AC13" s="19">
        <f t="shared" si="6"/>
        <v>14.424647725771806</v>
      </c>
      <c r="AD13" s="19">
        <f t="shared" si="7"/>
        <v>0</v>
      </c>
      <c r="AE13" s="19">
        <f t="shared" si="8"/>
        <v>70.985747705948711</v>
      </c>
      <c r="AG13" s="19">
        <f t="shared" si="9"/>
        <v>0.51164515021307266</v>
      </c>
      <c r="AH13" s="19"/>
      <c r="AI13" s="19"/>
      <c r="AJ13" s="19">
        <f t="shared" si="0"/>
        <v>0.72744843750889643</v>
      </c>
      <c r="AL13" s="1" t="s">
        <v>41</v>
      </c>
      <c r="AM13" s="1">
        <f t="shared" si="10"/>
        <v>80</v>
      </c>
      <c r="AN13" s="1">
        <f t="shared" si="1"/>
        <v>80</v>
      </c>
      <c r="AO13" s="1">
        <f t="shared" si="1"/>
        <v>80</v>
      </c>
      <c r="AP13" s="1">
        <f t="shared" si="1"/>
        <v>80</v>
      </c>
      <c r="AQ13" s="1" t="s">
        <v>41</v>
      </c>
      <c r="AR13" s="19">
        <f>AB9+((80-W9)/M10)*R10</f>
        <v>57.124687203456389</v>
      </c>
      <c r="AS13" s="19">
        <f>AC13+((80-X13)/N14)*S14</f>
        <v>32.627371377327933</v>
      </c>
      <c r="AT13" s="19">
        <f>AD21+((80-Y21)/O22)*T22</f>
        <v>36.755567063697555</v>
      </c>
      <c r="AU13" s="19">
        <f>AE9+((80-Z9)/P10)*U10</f>
        <v>51.380851475543423</v>
      </c>
      <c r="AV13" s="1" t="s">
        <v>41</v>
      </c>
      <c r="AW13" s="19">
        <f t="shared" si="11"/>
        <v>4.5968711954811159</v>
      </c>
      <c r="AX13" s="19">
        <f t="shared" si="12"/>
        <v>9.2700433087013625</v>
      </c>
      <c r="AY13" s="19">
        <f t="shared" si="13"/>
        <v>8.7364060072501317</v>
      </c>
      <c r="AZ13" s="19">
        <f t="shared" si="14"/>
        <v>5.6452297598066483</v>
      </c>
    </row>
    <row r="14" spans="1:52" x14ac:dyDescent="0.2">
      <c r="A14" s="1">
        <v>9</v>
      </c>
      <c r="B14" s="10">
        <v>64341.474000000002</v>
      </c>
      <c r="C14" s="10">
        <v>14951</v>
      </c>
      <c r="D14" s="10">
        <v>1276</v>
      </c>
      <c r="E14" s="10">
        <v>80568.474000000002</v>
      </c>
      <c r="F14" s="1">
        <v>500</v>
      </c>
      <c r="H14" s="1">
        <v>32170737</v>
      </c>
      <c r="I14" s="1">
        <v>7475500</v>
      </c>
      <c r="J14" s="1">
        <v>638000</v>
      </c>
      <c r="K14" s="1">
        <v>40284237</v>
      </c>
      <c r="M14" s="18">
        <v>1.633314180798241</v>
      </c>
      <c r="N14" s="18">
        <v>26.129889195707644</v>
      </c>
      <c r="O14" s="18">
        <v>13.80952380952381</v>
      </c>
      <c r="P14" s="18">
        <v>2.0113064620018841</v>
      </c>
      <c r="R14" s="19">
        <v>5.6077955908110404</v>
      </c>
      <c r="S14" s="19">
        <v>20.786786327519447</v>
      </c>
      <c r="T14" s="19">
        <v>1.5018125323666494</v>
      </c>
      <c r="U14" s="19">
        <v>6.1773929484669967</v>
      </c>
      <c r="W14" s="18">
        <f t="shared" si="2"/>
        <v>98.254867792844877</v>
      </c>
      <c r="X14" s="18">
        <f t="shared" si="3"/>
        <v>83.2482785137544</v>
      </c>
      <c r="Y14" s="18">
        <f t="shared" ref="Y14:Y37" si="15">Y13+O14</f>
        <v>13.80952380952381</v>
      </c>
      <c r="Z14" s="18">
        <f t="shared" si="4"/>
        <v>97.845728305244108</v>
      </c>
      <c r="AB14" s="19">
        <f t="shared" si="5"/>
        <v>85.395871066896007</v>
      </c>
      <c r="AC14" s="19">
        <f t="shared" si="6"/>
        <v>35.211434053291256</v>
      </c>
      <c r="AD14" s="19">
        <f t="shared" si="7"/>
        <v>1.5018125323666494</v>
      </c>
      <c r="AE14" s="19">
        <f t="shared" si="8"/>
        <v>77.163140654415713</v>
      </c>
      <c r="AG14" s="19">
        <f t="shared" si="9"/>
        <v>0.48497140254953774</v>
      </c>
      <c r="AH14" s="19">
        <f t="shared" si="0"/>
        <v>23.707801602196636</v>
      </c>
      <c r="AI14" s="19">
        <f t="shared" si="0"/>
        <v>1.699636319226465</v>
      </c>
      <c r="AJ14" s="19">
        <f t="shared" si="0"/>
        <v>0.91577321057549055</v>
      </c>
      <c r="AL14" s="1" t="s">
        <v>42</v>
      </c>
      <c r="AM14" s="1">
        <f t="shared" si="10"/>
        <v>90</v>
      </c>
      <c r="AN14" s="1">
        <f t="shared" si="1"/>
        <v>90</v>
      </c>
      <c r="AO14" s="1">
        <f t="shared" si="1"/>
        <v>90</v>
      </c>
      <c r="AP14" s="1">
        <f t="shared" si="1"/>
        <v>90</v>
      </c>
      <c r="AQ14" s="1" t="s">
        <v>42</v>
      </c>
      <c r="AR14" s="19">
        <f>AB10+((90-W10)/M11)*R11</f>
        <v>67.93814127328892</v>
      </c>
      <c r="AS14" s="19">
        <f>AC16+((90-X16)/N17)*S17</f>
        <v>43.923365148660814</v>
      </c>
      <c r="AT14" s="19">
        <f>AD22+((90-Y22)/O23)*T23</f>
        <v>50.055317546254862</v>
      </c>
      <c r="AU14" s="19">
        <f>AE11+((90-Z11)/P12)*U12</f>
        <v>61.587089329901779</v>
      </c>
      <c r="AV14" s="1" t="s">
        <v>42</v>
      </c>
      <c r="AW14" s="19">
        <f t="shared" si="11"/>
        <v>4.4937171523254689</v>
      </c>
      <c r="AX14" s="19">
        <f t="shared" si="12"/>
        <v>9.3449263474011239</v>
      </c>
      <c r="AY14" s="19">
        <f t="shared" si="13"/>
        <v>8.318911539004759</v>
      </c>
      <c r="AZ14" s="19">
        <f t="shared" si="14"/>
        <v>5.7032059194554803</v>
      </c>
    </row>
    <row r="15" spans="1:52" x14ac:dyDescent="0.2">
      <c r="A15" s="1">
        <v>10</v>
      </c>
      <c r="B15" s="10">
        <v>32119.165000000001</v>
      </c>
      <c r="C15" s="10">
        <v>3549</v>
      </c>
      <c r="D15" s="10"/>
      <c r="E15" s="10">
        <v>35668.165000000001</v>
      </c>
      <c r="F15" s="1">
        <v>750</v>
      </c>
      <c r="H15" s="1">
        <v>24089373.75</v>
      </c>
      <c r="I15" s="1">
        <v>2661750</v>
      </c>
      <c r="K15" s="1">
        <v>26751123.75</v>
      </c>
      <c r="M15" s="18">
        <v>0.81534793047946841</v>
      </c>
      <c r="N15" s="18">
        <v>6.2025935894298998</v>
      </c>
      <c r="O15" s="18"/>
      <c r="P15" s="18">
        <v>0.89041789164642027</v>
      </c>
      <c r="R15" s="19">
        <v>4.1991044190454581</v>
      </c>
      <c r="S15" s="19">
        <v>7.4014084017490323</v>
      </c>
      <c r="T15" s="19"/>
      <c r="U15" s="19">
        <v>4.102155471303031</v>
      </c>
      <c r="W15" s="18">
        <f t="shared" si="2"/>
        <v>99.070215723324338</v>
      </c>
      <c r="X15" s="18">
        <f t="shared" si="3"/>
        <v>89.450872103184295</v>
      </c>
      <c r="Y15" s="18">
        <f t="shared" si="15"/>
        <v>13.80952380952381</v>
      </c>
      <c r="Z15" s="18">
        <f t="shared" si="4"/>
        <v>98.73614619689053</v>
      </c>
      <c r="AB15" s="19">
        <f t="shared" si="5"/>
        <v>89.594975485941461</v>
      </c>
      <c r="AC15" s="19">
        <f t="shared" si="6"/>
        <v>42.612842455040287</v>
      </c>
      <c r="AD15" s="19">
        <f t="shared" si="7"/>
        <v>1.5018125323666494</v>
      </c>
      <c r="AE15" s="19">
        <f t="shared" si="8"/>
        <v>81.265296125718748</v>
      </c>
      <c r="AG15" s="19">
        <f t="shared" si="9"/>
        <v>0.18210173886890588</v>
      </c>
      <c r="AH15" s="19">
        <f t="shared" si="0"/>
        <v>5.8847028594401545</v>
      </c>
      <c r="AI15" s="19"/>
      <c r="AJ15" s="19">
        <f t="shared" si="0"/>
        <v>0.33972503575486401</v>
      </c>
      <c r="AL15" s="1" t="s">
        <v>43</v>
      </c>
      <c r="AM15" s="1">
        <f t="shared" si="10"/>
        <v>100</v>
      </c>
      <c r="AN15" s="1">
        <f t="shared" si="1"/>
        <v>100</v>
      </c>
      <c r="AO15" s="1">
        <f t="shared" si="1"/>
        <v>100</v>
      </c>
      <c r="AP15" s="1">
        <f t="shared" si="1"/>
        <v>100</v>
      </c>
      <c r="AQ15" s="1" t="s">
        <v>43</v>
      </c>
      <c r="AR15" s="1">
        <v>100</v>
      </c>
      <c r="AS15" s="1">
        <v>100</v>
      </c>
      <c r="AT15" s="1">
        <v>100</v>
      </c>
      <c r="AU15" s="1">
        <v>100</v>
      </c>
      <c r="AV15" s="1" t="s">
        <v>43</v>
      </c>
      <c r="AW15" s="19">
        <f t="shared" si="11"/>
        <v>2.2061858726711079</v>
      </c>
      <c r="AX15" s="19">
        <f t="shared" si="12"/>
        <v>4.6076634851339184</v>
      </c>
      <c r="AY15" s="19">
        <f t="shared" si="13"/>
        <v>3.9944682453745139</v>
      </c>
      <c r="AZ15" s="19">
        <f t="shared" si="14"/>
        <v>2.8412910670098221</v>
      </c>
    </row>
    <row r="16" spans="1:52" x14ac:dyDescent="0.2">
      <c r="A16" s="1">
        <v>11</v>
      </c>
      <c r="B16" s="10">
        <v>19842.800999999999</v>
      </c>
      <c r="C16" s="10"/>
      <c r="D16" s="10">
        <v>1859</v>
      </c>
      <c r="E16" s="10">
        <v>21701.800999999999</v>
      </c>
      <c r="F16" s="1">
        <v>1000</v>
      </c>
      <c r="H16" s="1">
        <v>19842801</v>
      </c>
      <c r="J16" s="1">
        <v>1859000</v>
      </c>
      <c r="K16" s="1">
        <v>21701801</v>
      </c>
      <c r="M16" s="18">
        <v>0.50371131161927551</v>
      </c>
      <c r="N16" s="18"/>
      <c r="O16" s="18">
        <v>20.11904761904762</v>
      </c>
      <c r="P16" s="18">
        <v>0.5417624341299917</v>
      </c>
      <c r="R16" s="19">
        <v>3.4588692188537959</v>
      </c>
      <c r="S16" s="19"/>
      <c r="T16" s="19">
        <v>4.3759709994821332</v>
      </c>
      <c r="U16" s="19">
        <v>3.3278662437229234</v>
      </c>
      <c r="W16" s="18">
        <f t="shared" si="2"/>
        <v>99.573927034943608</v>
      </c>
      <c r="X16" s="18">
        <f t="shared" si="3"/>
        <v>89.450872103184295</v>
      </c>
      <c r="Y16" s="18">
        <f t="shared" si="15"/>
        <v>33.928571428571431</v>
      </c>
      <c r="Z16" s="18">
        <f t="shared" si="4"/>
        <v>99.277908631020523</v>
      </c>
      <c r="AB16" s="19">
        <f t="shared" si="5"/>
        <v>93.053844704795253</v>
      </c>
      <c r="AC16" s="19">
        <f t="shared" si="6"/>
        <v>42.612842455040287</v>
      </c>
      <c r="AD16" s="19">
        <f t="shared" si="7"/>
        <v>5.8777835318487828</v>
      </c>
      <c r="AE16" s="19">
        <f t="shared" si="8"/>
        <v>84.593162369441671</v>
      </c>
      <c r="AG16" s="19">
        <f t="shared" si="9"/>
        <v>8.0570249102645555E-2</v>
      </c>
      <c r="AH16" s="19"/>
      <c r="AI16" s="19">
        <f t="shared" si="0"/>
        <v>8.1197456671258195</v>
      </c>
      <c r="AJ16" s="19">
        <f t="shared" si="0"/>
        <v>0.1742069414013242</v>
      </c>
    </row>
    <row r="17" spans="1:52" x14ac:dyDescent="0.2">
      <c r="A17" s="1">
        <v>12</v>
      </c>
      <c r="B17" s="10">
        <v>11531.365</v>
      </c>
      <c r="C17" s="10">
        <v>2651</v>
      </c>
      <c r="D17" s="10">
        <v>877</v>
      </c>
      <c r="E17" s="10">
        <v>15059.365</v>
      </c>
      <c r="F17" s="1">
        <v>1500</v>
      </c>
      <c r="H17" s="1">
        <v>17297047.5</v>
      </c>
      <c r="I17" s="1">
        <v>3976500</v>
      </c>
      <c r="J17" s="1">
        <v>1315500</v>
      </c>
      <c r="K17" s="1">
        <v>22589047.5</v>
      </c>
      <c r="M17" s="18">
        <v>0.29272475135494264</v>
      </c>
      <c r="N17" s="18">
        <v>4.6331573980216012</v>
      </c>
      <c r="O17" s="18">
        <v>9.4913419913419919</v>
      </c>
      <c r="P17" s="18">
        <v>0.37594106769534946</v>
      </c>
      <c r="R17" s="19">
        <v>3.0151098715751874</v>
      </c>
      <c r="S17" s="19">
        <v>11.057274541018137</v>
      </c>
      <c r="T17" s="19">
        <v>3.096605621204275</v>
      </c>
      <c r="U17" s="19">
        <v>3.4639212041942371</v>
      </c>
      <c r="W17" s="18">
        <f t="shared" si="2"/>
        <v>99.866651786298547</v>
      </c>
      <c r="X17" s="18">
        <f t="shared" si="3"/>
        <v>94.08402950120589</v>
      </c>
      <c r="Y17" s="18">
        <f t="shared" si="15"/>
        <v>43.419913419913421</v>
      </c>
      <c r="Z17" s="18">
        <f t="shared" si="4"/>
        <v>99.653849698715874</v>
      </c>
      <c r="AB17" s="19">
        <f t="shared" si="5"/>
        <v>96.068954576370444</v>
      </c>
      <c r="AC17" s="19">
        <f t="shared" si="6"/>
        <v>53.670116996058425</v>
      </c>
      <c r="AD17" s="19">
        <f t="shared" si="7"/>
        <v>8.9743891530530568</v>
      </c>
      <c r="AE17" s="19">
        <f t="shared" si="8"/>
        <v>88.057083573635907</v>
      </c>
      <c r="AG17" s="19">
        <f t="shared" si="9"/>
        <v>3.0202694504039958E-2</v>
      </c>
      <c r="AH17" s="19">
        <f t="shared" si="0"/>
        <v>4.0425198127927526</v>
      </c>
      <c r="AI17" s="19">
        <f t="shared" si="0"/>
        <v>5.9317387194223272</v>
      </c>
      <c r="AJ17" s="19">
        <f t="shared" si="0"/>
        <v>9.8802998272890685E-2</v>
      </c>
      <c r="AV17" s="1" t="s">
        <v>46</v>
      </c>
      <c r="AW17" s="19">
        <f>SUM(AW6:AW15)</f>
        <v>30.958571605003531</v>
      </c>
      <c r="AX17" s="19">
        <f>SUM(AX6:AX15)</f>
        <v>60.500075772848284</v>
      </c>
      <c r="AY17" s="19">
        <f>SUM(AY6:AY15)</f>
        <v>58.303281389765083</v>
      </c>
      <c r="AZ17" s="19">
        <f>SUM(AZ6:AZ15)</f>
        <v>36.853883470807837</v>
      </c>
    </row>
    <row r="18" spans="1:52" x14ac:dyDescent="0.2">
      <c r="A18" s="1">
        <v>13</v>
      </c>
      <c r="B18" s="10">
        <v>990.96300000000008</v>
      </c>
      <c r="C18" s="10"/>
      <c r="D18" s="10">
        <v>766</v>
      </c>
      <c r="E18" s="10">
        <v>1756.9630000000002</v>
      </c>
      <c r="F18" s="1">
        <v>2000</v>
      </c>
      <c r="H18" s="1">
        <v>1981926</v>
      </c>
      <c r="J18" s="1">
        <v>1532000</v>
      </c>
      <c r="K18" s="1">
        <v>3513926</v>
      </c>
      <c r="M18" s="18">
        <v>2.5155686059451593E-2</v>
      </c>
      <c r="N18" s="18"/>
      <c r="O18" s="18">
        <v>8.2900432900432897</v>
      </c>
      <c r="P18" s="18">
        <v>4.3860716977191558E-2</v>
      </c>
      <c r="R18" s="19">
        <v>0.34547657034135593</v>
      </c>
      <c r="S18" s="19"/>
      <c r="T18" s="19">
        <v>3.6062332281907632</v>
      </c>
      <c r="U18" s="19">
        <v>0.53884356041880199</v>
      </c>
      <c r="W18" s="18">
        <f t="shared" si="2"/>
        <v>99.891807472357996</v>
      </c>
      <c r="X18" s="18">
        <f t="shared" si="3"/>
        <v>94.08402950120589</v>
      </c>
      <c r="Y18" s="18">
        <f t="shared" si="15"/>
        <v>51.709956709956714</v>
      </c>
      <c r="Z18" s="18">
        <f t="shared" si="4"/>
        <v>99.697710415693066</v>
      </c>
      <c r="AB18" s="19">
        <f t="shared" si="5"/>
        <v>96.414431146711806</v>
      </c>
      <c r="AC18" s="19">
        <f t="shared" si="6"/>
        <v>53.670116996058425</v>
      </c>
      <c r="AD18" s="19">
        <f t="shared" si="7"/>
        <v>12.58062238124382</v>
      </c>
      <c r="AE18" s="19">
        <f t="shared" si="8"/>
        <v>88.595927134054705</v>
      </c>
      <c r="AG18" s="18">
        <f t="shared" si="9"/>
        <v>1.8300946592033145E-3</v>
      </c>
      <c r="AH18" s="19"/>
      <c r="AI18" s="19">
        <f t="shared" si="0"/>
        <v>6.0993876281611596</v>
      </c>
      <c r="AJ18" s="19">
        <f t="shared" si="0"/>
        <v>9.95574651320872E-3</v>
      </c>
      <c r="AV18" s="1" t="s">
        <v>2</v>
      </c>
    </row>
    <row r="19" spans="1:52" x14ac:dyDescent="0.2">
      <c r="A19" s="1">
        <v>14</v>
      </c>
      <c r="B19" s="10">
        <v>1708</v>
      </c>
      <c r="C19" s="10">
        <v>1938</v>
      </c>
      <c r="D19" s="10">
        <v>724</v>
      </c>
      <c r="E19" s="10">
        <v>4370</v>
      </c>
      <c r="F19" s="1">
        <v>2500</v>
      </c>
      <c r="H19" s="1">
        <v>4270000</v>
      </c>
      <c r="I19" s="1">
        <v>4845000</v>
      </c>
      <c r="J19" s="1">
        <v>1810000</v>
      </c>
      <c r="K19" s="1">
        <v>10925000</v>
      </c>
      <c r="M19" s="18">
        <v>4.3357735646581477E-2</v>
      </c>
      <c r="N19" s="18">
        <v>3.3870460344646789</v>
      </c>
      <c r="O19" s="18">
        <v>7.8354978354978355</v>
      </c>
      <c r="P19" s="18">
        <v>0.10909241298213285</v>
      </c>
      <c r="R19" s="19">
        <v>0.74431888746481445</v>
      </c>
      <c r="S19" s="19">
        <v>13.472273393997956</v>
      </c>
      <c r="T19" s="19">
        <v>4.2606280306953535</v>
      </c>
      <c r="U19" s="19">
        <v>1.675295921876389</v>
      </c>
      <c r="W19" s="18">
        <f t="shared" si="2"/>
        <v>99.935165208004577</v>
      </c>
      <c r="X19" s="18">
        <f t="shared" si="3"/>
        <v>97.471075535670565</v>
      </c>
      <c r="Y19" s="18">
        <f t="shared" si="15"/>
        <v>59.545454545454547</v>
      </c>
      <c r="Z19" s="18">
        <f t="shared" si="4"/>
        <v>99.806802828675202</v>
      </c>
      <c r="AB19" s="19">
        <f t="shared" si="5"/>
        <v>97.15875003417662</v>
      </c>
      <c r="AC19" s="19">
        <f t="shared" si="6"/>
        <v>67.142390390056377</v>
      </c>
      <c r="AD19" s="19">
        <f t="shared" si="7"/>
        <v>16.841250411939175</v>
      </c>
      <c r="AE19" s="19">
        <f t="shared" si="8"/>
        <v>90.271223055931088</v>
      </c>
      <c r="AG19" s="18">
        <f t="shared" si="9"/>
        <v>2.7115023862303842E-3</v>
      </c>
      <c r="AH19" s="19">
        <f t="shared" si="0"/>
        <v>2.3960843484074257</v>
      </c>
      <c r="AI19" s="19">
        <f t="shared" si="0"/>
        <v>6.4120651349191835</v>
      </c>
      <c r="AJ19" s="19">
        <f t="shared" si="0"/>
        <v>2.2513797331909037E-2</v>
      </c>
    </row>
    <row r="20" spans="1:52" x14ac:dyDescent="0.2">
      <c r="A20" s="1">
        <v>15</v>
      </c>
      <c r="B20" s="10">
        <v>139.05000000000001</v>
      </c>
      <c r="C20" s="10"/>
      <c r="D20" s="10">
        <v>246</v>
      </c>
      <c r="E20" s="10">
        <v>385.05</v>
      </c>
      <c r="F20" s="1">
        <v>3000</v>
      </c>
      <c r="H20" s="1">
        <v>417150</v>
      </c>
      <c r="J20" s="1">
        <v>738000</v>
      </c>
      <c r="K20" s="1">
        <v>1155150</v>
      </c>
      <c r="M20" s="18">
        <v>3.5297969213449387E-3</v>
      </c>
      <c r="N20" s="18"/>
      <c r="O20" s="18">
        <v>2.6623376623376624</v>
      </c>
      <c r="P20" s="18">
        <v>9.6123646724874719E-3</v>
      </c>
      <c r="R20" s="19">
        <v>7.2714900212165659E-2</v>
      </c>
      <c r="S20" s="19"/>
      <c r="T20" s="19">
        <v>1.7372063462172214</v>
      </c>
      <c r="U20" s="19">
        <v>0.17713666674192319</v>
      </c>
      <c r="W20" s="18">
        <f t="shared" si="2"/>
        <v>99.938695004925918</v>
      </c>
      <c r="X20" s="18">
        <f t="shared" si="3"/>
        <v>97.471075535670565</v>
      </c>
      <c r="Y20" s="18">
        <f t="shared" si="15"/>
        <v>62.20779220779221</v>
      </c>
      <c r="Z20" s="18">
        <f t="shared" si="4"/>
        <v>99.816415193347694</v>
      </c>
      <c r="AB20" s="19">
        <f t="shared" si="5"/>
        <v>97.231464934388782</v>
      </c>
      <c r="AC20" s="19">
        <f t="shared" si="6"/>
        <v>67.142390390056377</v>
      </c>
      <c r="AD20" s="19">
        <f t="shared" si="7"/>
        <v>18.578456758156396</v>
      </c>
      <c r="AE20" s="19">
        <f t="shared" si="8"/>
        <v>90.448359722673018</v>
      </c>
      <c r="AG20" s="17">
        <f t="shared" si="9"/>
        <v>1.9356154101307719E-4</v>
      </c>
      <c r="AH20" s="19"/>
      <c r="AI20" s="19">
        <f t="shared" si="0"/>
        <v>2.298490339551428</v>
      </c>
      <c r="AJ20" s="18">
        <f t="shared" si="0"/>
        <v>1.8170863559542787E-3</v>
      </c>
    </row>
    <row r="21" spans="1:52" x14ac:dyDescent="0.2">
      <c r="A21" s="1">
        <v>16</v>
      </c>
      <c r="B21" s="10">
        <v>530</v>
      </c>
      <c r="C21" s="10">
        <v>551</v>
      </c>
      <c r="D21" s="10">
        <v>498</v>
      </c>
      <c r="E21" s="10">
        <v>1579</v>
      </c>
      <c r="F21" s="1">
        <v>4000</v>
      </c>
      <c r="H21" s="1">
        <v>2120000</v>
      </c>
      <c r="I21" s="1">
        <v>2204000</v>
      </c>
      <c r="J21" s="1">
        <v>1992000</v>
      </c>
      <c r="K21" s="1">
        <v>6316000</v>
      </c>
      <c r="M21" s="18">
        <v>1.3454098297826804E-2</v>
      </c>
      <c r="N21" s="18">
        <v>0.96298367646544791</v>
      </c>
      <c r="O21" s="18">
        <v>5.3896103896103895</v>
      </c>
      <c r="P21" s="18">
        <v>3.9418059519173404E-2</v>
      </c>
      <c r="R21" s="19">
        <v>0.36954474038065732</v>
      </c>
      <c r="S21" s="19">
        <v>6.1285635831520118</v>
      </c>
      <c r="T21" s="19">
        <v>4.6890447719033945</v>
      </c>
      <c r="U21" s="19">
        <v>0.96852805881659243</v>
      </c>
      <c r="W21" s="18">
        <f t="shared" si="2"/>
        <v>99.952149103223746</v>
      </c>
      <c r="X21" s="18">
        <f t="shared" si="3"/>
        <v>98.434059212136006</v>
      </c>
      <c r="Y21" s="18">
        <f t="shared" si="15"/>
        <v>67.597402597402606</v>
      </c>
      <c r="Z21" s="18">
        <f t="shared" si="4"/>
        <v>99.855833252866873</v>
      </c>
      <c r="AB21" s="19">
        <f t="shared" si="5"/>
        <v>97.601009674769443</v>
      </c>
      <c r="AC21" s="19">
        <f t="shared" si="6"/>
        <v>73.270953973208393</v>
      </c>
      <c r="AD21" s="19">
        <f t="shared" si="7"/>
        <v>23.267501530059789</v>
      </c>
      <c r="AE21" s="19">
        <f t="shared" si="8"/>
        <v>91.416887781489606</v>
      </c>
      <c r="AG21" s="18">
        <f t="shared" si="9"/>
        <v>6.8055800466159744E-4</v>
      </c>
      <c r="AH21" s="19">
        <f t="shared" si="0"/>
        <v>0.53437688318156051</v>
      </c>
      <c r="AI21" s="19">
        <f t="shared" si="0"/>
        <v>4.7406601499410561</v>
      </c>
      <c r="AJ21" s="19">
        <f t="shared" si="0"/>
        <v>7.019174229917804E-3</v>
      </c>
    </row>
    <row r="22" spans="1:52" x14ac:dyDescent="0.2">
      <c r="A22" s="1">
        <v>17</v>
      </c>
      <c r="B22" s="10">
        <v>1366</v>
      </c>
      <c r="C22" s="10">
        <v>359</v>
      </c>
      <c r="D22" s="10">
        <v>1658</v>
      </c>
      <c r="E22" s="10">
        <v>3383</v>
      </c>
      <c r="F22" s="1">
        <v>5000</v>
      </c>
      <c r="H22" s="1">
        <v>6830000</v>
      </c>
      <c r="I22" s="1">
        <v>1795000</v>
      </c>
      <c r="J22" s="1">
        <v>8290000</v>
      </c>
      <c r="K22" s="1">
        <v>16915000</v>
      </c>
      <c r="M22" s="18">
        <v>3.4676034480813994E-2</v>
      </c>
      <c r="N22" s="18">
        <v>0.62742493620888529</v>
      </c>
      <c r="O22" s="18">
        <v>17.943722943722943</v>
      </c>
      <c r="P22" s="18">
        <v>8.4453005290287278E-2</v>
      </c>
      <c r="R22" s="19">
        <v>1.1905615928301365</v>
      </c>
      <c r="S22" s="19">
        <v>4.9912756949899553</v>
      </c>
      <c r="T22" s="19">
        <v>19.514147168212418</v>
      </c>
      <c r="U22" s="19">
        <v>2.5938334570745187</v>
      </c>
      <c r="W22" s="18">
        <f t="shared" si="2"/>
        <v>99.986825137704557</v>
      </c>
      <c r="X22" s="18">
        <f t="shared" si="3"/>
        <v>99.061484148344888</v>
      </c>
      <c r="Y22" s="18">
        <f t="shared" si="15"/>
        <v>85.541125541125552</v>
      </c>
      <c r="Z22" s="18">
        <f t="shared" si="4"/>
        <v>99.940286258157158</v>
      </c>
      <c r="AB22" s="19">
        <f t="shared" si="5"/>
        <v>98.791571267599579</v>
      </c>
      <c r="AC22" s="19">
        <f t="shared" si="6"/>
        <v>78.262229668198344</v>
      </c>
      <c r="AD22" s="19">
        <f t="shared" si="7"/>
        <v>42.781648698272207</v>
      </c>
      <c r="AE22" s="19">
        <f t="shared" si="8"/>
        <v>94.01072123856413</v>
      </c>
      <c r="AG22" s="18">
        <f t="shared" si="9"/>
        <v>1.2297485630336929E-3</v>
      </c>
      <c r="AH22" s="19">
        <f t="shared" si="0"/>
        <v>0.28837930614749946</v>
      </c>
      <c r="AI22" s="19">
        <f t="shared" si="0"/>
        <v>15.627076685617448</v>
      </c>
      <c r="AJ22" s="19">
        <f t="shared" si="0"/>
        <v>1.2134638925074626E-2</v>
      </c>
    </row>
    <row r="23" spans="1:52" x14ac:dyDescent="0.2">
      <c r="A23" s="1">
        <v>18</v>
      </c>
      <c r="B23" s="10">
        <v>169</v>
      </c>
      <c r="C23" s="10">
        <v>223</v>
      </c>
      <c r="D23" s="10">
        <v>643</v>
      </c>
      <c r="E23" s="10">
        <v>1035</v>
      </c>
      <c r="F23" s="1">
        <v>7500</v>
      </c>
      <c r="H23" s="1">
        <v>1267500</v>
      </c>
      <c r="I23" s="1">
        <v>1672500</v>
      </c>
      <c r="J23" s="1">
        <v>4822500</v>
      </c>
      <c r="K23" s="1">
        <v>7762500</v>
      </c>
      <c r="M23" s="18">
        <v>4.2900804006277922E-3</v>
      </c>
      <c r="N23" s="18">
        <v>0.38973749519382012</v>
      </c>
      <c r="O23" s="18">
        <v>6.9588744588744591</v>
      </c>
      <c r="P23" s="18">
        <v>2.58376767589262E-2</v>
      </c>
      <c r="R23" s="19">
        <v>0.22094243322286938</v>
      </c>
      <c r="S23" s="19">
        <v>4.6506454595379942</v>
      </c>
      <c r="T23" s="19">
        <v>11.351866672943835</v>
      </c>
      <c r="U23" s="19">
        <v>1.1903418392279606</v>
      </c>
      <c r="W23" s="18">
        <f t="shared" si="2"/>
        <v>99.991115218105179</v>
      </c>
      <c r="X23" s="18">
        <f t="shared" si="3"/>
        <v>99.451221643538702</v>
      </c>
      <c r="Y23" s="18">
        <f t="shared" si="15"/>
        <v>92.500000000000014</v>
      </c>
      <c r="Z23" s="18">
        <f t="shared" si="4"/>
        <v>99.966123934916084</v>
      </c>
      <c r="AB23" s="19">
        <f t="shared" si="5"/>
        <v>99.012513700822453</v>
      </c>
      <c r="AC23" s="19">
        <f t="shared" si="6"/>
        <v>82.912875127736342</v>
      </c>
      <c r="AD23" s="19">
        <f t="shared" si="7"/>
        <v>54.133515371216042</v>
      </c>
      <c r="AE23" s="19">
        <f t="shared" si="8"/>
        <v>95.201063077792085</v>
      </c>
      <c r="AG23" s="17">
        <f t="shared" si="9"/>
        <v>9.3260143912311238E-5</v>
      </c>
      <c r="AH23" s="19">
        <f t="shared" ref="AH23:AH31" si="16">N23*((X23-AC23)+(X22-AC22))/100</f>
        <v>0.14551863088707409</v>
      </c>
      <c r="AI23" s="19">
        <f t="shared" ref="AI23:AI37" si="17">O23*((Y23-AD23)+(Y22-AD22))/100</f>
        <v>5.6454538123661031</v>
      </c>
      <c r="AJ23" s="17">
        <f t="shared" ref="AJ23:AJ37" si="18">P23*((Z23-AE23)+(Z22-AE22))/100</f>
        <v>2.7632428646026225E-3</v>
      </c>
    </row>
    <row r="24" spans="1:52" x14ac:dyDescent="0.2">
      <c r="A24" s="1">
        <v>19</v>
      </c>
      <c r="B24" s="10">
        <v>259</v>
      </c>
      <c r="C24" s="10">
        <v>119</v>
      </c>
      <c r="D24" s="10">
        <v>196</v>
      </c>
      <c r="E24" s="10">
        <v>574</v>
      </c>
      <c r="F24" s="1">
        <v>10000</v>
      </c>
      <c r="H24" s="1">
        <v>2590000</v>
      </c>
      <c r="I24" s="1">
        <v>1190000</v>
      </c>
      <c r="J24" s="1">
        <v>1960000</v>
      </c>
      <c r="K24" s="1">
        <v>5740000</v>
      </c>
      <c r="M24" s="18">
        <v>6.5747386021455514E-3</v>
      </c>
      <c r="N24" s="18">
        <v>0.20797651088818203</v>
      </c>
      <c r="O24" s="18">
        <v>2.1212121212121211</v>
      </c>
      <c r="P24" s="18">
        <v>1.4329300927172599E-2</v>
      </c>
      <c r="R24" s="19">
        <v>0.45147211206882187</v>
      </c>
      <c r="S24" s="19">
        <v>3.308979430104761</v>
      </c>
      <c r="T24" s="19">
        <v>4.613718751471211</v>
      </c>
      <c r="U24" s="19">
        <v>0.88020124407967715</v>
      </c>
      <c r="W24" s="18">
        <f t="shared" si="2"/>
        <v>99.997689956707319</v>
      </c>
      <c r="X24" s="18">
        <f t="shared" si="3"/>
        <v>99.659198154426889</v>
      </c>
      <c r="Y24" s="18">
        <f t="shared" si="15"/>
        <v>94.621212121212139</v>
      </c>
      <c r="Z24" s="18">
        <f t="shared" si="4"/>
        <v>99.980453235843257</v>
      </c>
      <c r="AB24" s="19">
        <f t="shared" si="5"/>
        <v>99.463985812891281</v>
      </c>
      <c r="AC24" s="19">
        <f t="shared" si="6"/>
        <v>86.221854557841098</v>
      </c>
      <c r="AD24" s="19">
        <f t="shared" si="7"/>
        <v>58.747234122687253</v>
      </c>
      <c r="AE24" s="19">
        <f t="shared" si="8"/>
        <v>96.081264321871757</v>
      </c>
      <c r="AG24" s="17">
        <f t="shared" si="9"/>
        <v>9.9430144082692949E-5</v>
      </c>
      <c r="AH24" s="19">
        <f t="shared" si="16"/>
        <v>6.2342394410398648E-2</v>
      </c>
      <c r="AI24" s="19">
        <f t="shared" si="17"/>
        <v>1.5747976920944302</v>
      </c>
      <c r="AJ24" s="17">
        <f t="shared" si="18"/>
        <v>1.2415264227821369E-3</v>
      </c>
    </row>
    <row r="25" spans="1:52" x14ac:dyDescent="0.2">
      <c r="A25" s="1">
        <v>20</v>
      </c>
      <c r="B25" s="10">
        <v>7</v>
      </c>
      <c r="C25" s="10">
        <v>92</v>
      </c>
      <c r="D25" s="10">
        <v>169</v>
      </c>
      <c r="E25" s="10">
        <v>268</v>
      </c>
      <c r="F25" s="1">
        <v>15000</v>
      </c>
      <c r="H25" s="1">
        <v>105000</v>
      </c>
      <c r="I25" s="1">
        <v>1380000</v>
      </c>
      <c r="J25" s="1">
        <v>2535000</v>
      </c>
      <c r="K25" s="1">
        <v>4020000</v>
      </c>
      <c r="M25" s="17">
        <v>1.7769563789582572E-4</v>
      </c>
      <c r="N25" s="18">
        <v>0.16078856303960293</v>
      </c>
      <c r="O25" s="18">
        <v>1.829004329004329</v>
      </c>
      <c r="P25" s="17">
        <v>6.6903356245335477E-3</v>
      </c>
      <c r="R25" s="19">
        <v>1.8302923462249536E-2</v>
      </c>
      <c r="S25" s="19">
        <v>3.8373038769282104</v>
      </c>
      <c r="T25" s="19">
        <v>5.9672331811120003</v>
      </c>
      <c r="U25" s="19">
        <v>0.61644756118472155</v>
      </c>
      <c r="W25" s="18">
        <f t="shared" si="2"/>
        <v>99.997867652345221</v>
      </c>
      <c r="X25" s="18">
        <f t="shared" si="3"/>
        <v>99.819986717466492</v>
      </c>
      <c r="Y25" s="18">
        <f t="shared" si="15"/>
        <v>96.450216450216473</v>
      </c>
      <c r="Z25" s="18">
        <f t="shared" si="4"/>
        <v>99.987143571467797</v>
      </c>
      <c r="AB25" s="19">
        <f t="shared" si="5"/>
        <v>99.482288736353524</v>
      </c>
      <c r="AC25" s="19">
        <f t="shared" si="6"/>
        <v>90.059158434769301</v>
      </c>
      <c r="AD25" s="19">
        <f t="shared" si="7"/>
        <v>64.714467303799253</v>
      </c>
      <c r="AE25" s="19">
        <f t="shared" si="8"/>
        <v>96.697711883056485</v>
      </c>
      <c r="AG25" s="31">
        <f t="shared" si="9"/>
        <v>1.8645302264581928E-6</v>
      </c>
      <c r="AH25" s="19">
        <f t="shared" si="16"/>
        <v>3.730000721615636E-2</v>
      </c>
      <c r="AI25" s="19">
        <f t="shared" si="17"/>
        <v>1.236584836309006</v>
      </c>
      <c r="AJ25" s="17">
        <f t="shared" si="18"/>
        <v>4.8094284507377538E-4</v>
      </c>
    </row>
    <row r="26" spans="1:52" x14ac:dyDescent="0.2">
      <c r="A26" s="1">
        <v>21</v>
      </c>
      <c r="B26" s="10">
        <v>4</v>
      </c>
      <c r="C26" s="10">
        <v>42</v>
      </c>
      <c r="D26" s="10">
        <v>30</v>
      </c>
      <c r="E26" s="10">
        <v>76</v>
      </c>
      <c r="F26" s="1">
        <v>20000</v>
      </c>
      <c r="H26" s="1">
        <v>80000</v>
      </c>
      <c r="I26" s="1">
        <v>840000</v>
      </c>
      <c r="J26" s="1">
        <v>600000</v>
      </c>
      <c r="K26" s="1">
        <v>1520000</v>
      </c>
      <c r="M26" s="17">
        <v>1.0154036451190041E-4</v>
      </c>
      <c r="N26" s="18">
        <v>7.3403474431123078E-2</v>
      </c>
      <c r="O26" s="18">
        <v>0.32467532467532467</v>
      </c>
      <c r="P26" s="17">
        <v>1.8972593562110061E-3</v>
      </c>
      <c r="R26" s="19">
        <v>1.3945084542666313E-2</v>
      </c>
      <c r="S26" s="19">
        <v>2.3357501859563019</v>
      </c>
      <c r="T26" s="19">
        <v>1.4123628831034321</v>
      </c>
      <c r="U26" s="19">
        <v>0.23308465000019324</v>
      </c>
      <c r="W26" s="18">
        <f t="shared" si="2"/>
        <v>99.997969192709732</v>
      </c>
      <c r="X26" s="18">
        <f t="shared" si="3"/>
        <v>99.893390191897609</v>
      </c>
      <c r="Y26" s="18">
        <f t="shared" si="15"/>
        <v>96.774891774891799</v>
      </c>
      <c r="Z26" s="18">
        <f t="shared" si="4"/>
        <v>99.98904083082401</v>
      </c>
      <c r="AB26" s="19">
        <f t="shared" si="5"/>
        <v>99.496233820896194</v>
      </c>
      <c r="AC26" s="19">
        <f t="shared" si="6"/>
        <v>92.394908620725602</v>
      </c>
      <c r="AD26" s="19">
        <f t="shared" si="7"/>
        <v>66.12683018690268</v>
      </c>
      <c r="AE26" s="19">
        <f t="shared" si="8"/>
        <v>96.930796533056679</v>
      </c>
      <c r="AG26" s="31">
        <f t="shared" si="9"/>
        <v>1.0329846360690788E-6</v>
      </c>
      <c r="AH26" s="19">
        <f t="shared" si="16"/>
        <v>1.2668933095573183E-2</v>
      </c>
      <c r="AI26" s="19">
        <f t="shared" si="17"/>
        <v>0.20254484004677384</v>
      </c>
      <c r="AJ26" s="17">
        <f t="shared" si="18"/>
        <v>1.2043187654973355E-4</v>
      </c>
    </row>
    <row r="27" spans="1:52" x14ac:dyDescent="0.2">
      <c r="A27" s="1">
        <v>22</v>
      </c>
      <c r="B27" s="10">
        <v>2</v>
      </c>
      <c r="C27" s="10">
        <v>23</v>
      </c>
      <c r="D27" s="10">
        <v>171</v>
      </c>
      <c r="E27" s="10">
        <v>196</v>
      </c>
      <c r="F27" s="1">
        <v>25000</v>
      </c>
      <c r="H27" s="1">
        <v>50000</v>
      </c>
      <c r="I27" s="1">
        <v>575000</v>
      </c>
      <c r="J27" s="1">
        <v>4275000</v>
      </c>
      <c r="K27" s="1">
        <v>4900000</v>
      </c>
      <c r="M27" s="17">
        <v>5.0770182255950203E-5</v>
      </c>
      <c r="N27" s="18">
        <v>4.0197140759900732E-2</v>
      </c>
      <c r="O27" s="18">
        <v>1.8506493506493507</v>
      </c>
      <c r="P27" s="17">
        <v>4.8929320239125941E-3</v>
      </c>
      <c r="R27" s="19">
        <v>8.7156778391664462E-3</v>
      </c>
      <c r="S27" s="19">
        <v>1.5988766153867544</v>
      </c>
      <c r="T27" s="19">
        <v>10.063085542111953</v>
      </c>
      <c r="U27" s="19">
        <v>0.75139130592167558</v>
      </c>
      <c r="W27" s="18">
        <f t="shared" si="2"/>
        <v>99.998019962891988</v>
      </c>
      <c r="X27" s="18">
        <f t="shared" si="3"/>
        <v>99.93358733265751</v>
      </c>
      <c r="Y27" s="18">
        <f t="shared" si="15"/>
        <v>98.625541125541147</v>
      </c>
      <c r="Z27" s="18">
        <f t="shared" si="4"/>
        <v>99.993933762847917</v>
      </c>
      <c r="AB27" s="19">
        <f t="shared" si="5"/>
        <v>99.504949498735357</v>
      </c>
      <c r="AC27" s="19">
        <f t="shared" si="6"/>
        <v>93.993785236112359</v>
      </c>
      <c r="AD27" s="19">
        <f t="shared" si="7"/>
        <v>76.189915729014629</v>
      </c>
      <c r="AE27" s="19">
        <f t="shared" si="8"/>
        <v>97.682187838978351</v>
      </c>
      <c r="AG27" s="31">
        <f t="shared" si="9"/>
        <v>5.0506473601488388E-7</v>
      </c>
      <c r="AH27" s="19">
        <f t="shared" si="16"/>
        <v>5.4018058016270165E-3</v>
      </c>
      <c r="AI27" s="19">
        <f t="shared" si="17"/>
        <v>0.98239290847967253</v>
      </c>
      <c r="AJ27" s="17">
        <f t="shared" si="18"/>
        <v>2.6274997123544662E-4</v>
      </c>
    </row>
    <row r="28" spans="1:52" x14ac:dyDescent="0.2">
      <c r="A28" s="1">
        <v>23</v>
      </c>
      <c r="B28" s="10">
        <v>74</v>
      </c>
      <c r="C28" s="10">
        <v>16</v>
      </c>
      <c r="D28" s="10">
        <v>49</v>
      </c>
      <c r="E28" s="10">
        <v>139</v>
      </c>
      <c r="F28" s="1">
        <v>35000</v>
      </c>
      <c r="H28" s="1">
        <v>2590000</v>
      </c>
      <c r="I28" s="1">
        <v>560000</v>
      </c>
      <c r="J28" s="1">
        <v>1715000</v>
      </c>
      <c r="K28" s="1">
        <v>4865000</v>
      </c>
      <c r="M28" s="17">
        <v>1.8784967434701577E-3</v>
      </c>
      <c r="N28" s="18">
        <v>2.7963228354713553E-2</v>
      </c>
      <c r="O28" s="18">
        <v>0.53030303030303028</v>
      </c>
      <c r="P28" s="17">
        <v>3.4699875067543402E-3</v>
      </c>
      <c r="R28" s="19">
        <v>0.45147211206882187</v>
      </c>
      <c r="S28" s="19">
        <v>1.5571667906375346</v>
      </c>
      <c r="T28" s="19">
        <v>4.0370039075373096</v>
      </c>
      <c r="U28" s="19">
        <v>0.74602422516509215</v>
      </c>
      <c r="W28" s="18">
        <f t="shared" si="2"/>
        <v>99.99989845963546</v>
      </c>
      <c r="X28" s="18">
        <f t="shared" si="3"/>
        <v>99.961550561012217</v>
      </c>
      <c r="Y28" s="18">
        <f t="shared" si="15"/>
        <v>99.155844155844179</v>
      </c>
      <c r="Z28" s="18">
        <f t="shared" si="4"/>
        <v>99.997403750354664</v>
      </c>
      <c r="AB28" s="19">
        <f t="shared" si="5"/>
        <v>99.956421610804185</v>
      </c>
      <c r="AC28" s="19">
        <f t="shared" si="6"/>
        <v>95.550952026749897</v>
      </c>
      <c r="AD28" s="19">
        <f t="shared" si="7"/>
        <v>80.226919636551941</v>
      </c>
      <c r="AE28" s="19">
        <f t="shared" si="8"/>
        <v>98.428212064143437</v>
      </c>
      <c r="AG28" s="31">
        <f t="shared" si="9"/>
        <v>1.0079023801654456E-5</v>
      </c>
      <c r="AH28" s="18">
        <f t="shared" si="16"/>
        <v>2.8943061640204055E-3</v>
      </c>
      <c r="AI28" s="19">
        <f t="shared" si="17"/>
        <v>0.21935746167479642</v>
      </c>
      <c r="AJ28" s="17">
        <f t="shared" si="18"/>
        <v>1.3466805021473396E-4</v>
      </c>
    </row>
    <row r="29" spans="1:52" x14ac:dyDescent="0.2">
      <c r="A29" s="1">
        <v>24</v>
      </c>
      <c r="B29" s="10">
        <v>3</v>
      </c>
      <c r="C29" s="10">
        <v>12</v>
      </c>
      <c r="D29" s="10">
        <v>31</v>
      </c>
      <c r="E29" s="10">
        <v>46</v>
      </c>
      <c r="F29" s="1">
        <v>50000</v>
      </c>
      <c r="H29" s="1">
        <v>150000</v>
      </c>
      <c r="I29" s="1">
        <v>600000</v>
      </c>
      <c r="J29" s="1">
        <v>1550000</v>
      </c>
      <c r="K29" s="1">
        <v>2300000</v>
      </c>
      <c r="M29" s="16">
        <v>7.6155273383925312E-5</v>
      </c>
      <c r="N29" s="18">
        <v>2.0972421266035164E-2</v>
      </c>
      <c r="O29" s="18">
        <v>0.33549783549783552</v>
      </c>
      <c r="P29" s="17">
        <v>1.1483411892856089E-3</v>
      </c>
      <c r="R29" s="19">
        <v>2.6147033517499339E-2</v>
      </c>
      <c r="S29" s="19">
        <v>1.668392989968787</v>
      </c>
      <c r="T29" s="19">
        <v>3.6486041146838661</v>
      </c>
      <c r="U29" s="19">
        <v>0.35269387828976612</v>
      </c>
      <c r="W29" s="18">
        <f t="shared" si="2"/>
        <v>99.999974614908851</v>
      </c>
      <c r="X29" s="18">
        <f t="shared" si="3"/>
        <v>99.982522982278255</v>
      </c>
      <c r="Y29" s="18">
        <f t="shared" si="15"/>
        <v>99.491341991342011</v>
      </c>
      <c r="Z29" s="18">
        <f t="shared" si="4"/>
        <v>99.998552091543957</v>
      </c>
      <c r="AB29" s="19">
        <f t="shared" si="5"/>
        <v>99.982568644321688</v>
      </c>
      <c r="AC29" s="19">
        <f t="shared" si="6"/>
        <v>97.219345016718691</v>
      </c>
      <c r="AD29" s="19">
        <f t="shared" si="7"/>
        <v>83.875523751235804</v>
      </c>
      <c r="AE29" s="19">
        <f t="shared" si="8"/>
        <v>98.780905942433208</v>
      </c>
      <c r="AG29" s="33">
        <f t="shared" si="9"/>
        <v>4.6365477571953269E-8</v>
      </c>
      <c r="AH29" s="18">
        <f t="shared" si="16"/>
        <v>1.5045146282264775E-3</v>
      </c>
      <c r="AI29" s="19">
        <f t="shared" si="17"/>
        <v>0.11589686423607704</v>
      </c>
      <c r="AJ29" s="16">
        <f t="shared" si="18"/>
        <v>3.2002406741597688E-5</v>
      </c>
    </row>
    <row r="30" spans="1:52" x14ac:dyDescent="0.2">
      <c r="A30" s="1">
        <v>25</v>
      </c>
      <c r="C30" s="10"/>
      <c r="D30" s="10">
        <v>20</v>
      </c>
      <c r="E30" s="10">
        <v>20</v>
      </c>
      <c r="F30" s="1">
        <v>75000</v>
      </c>
      <c r="J30" s="1">
        <v>1500000</v>
      </c>
      <c r="K30" s="1">
        <v>1500000</v>
      </c>
      <c r="M30" s="16"/>
      <c r="N30" s="18"/>
      <c r="O30" s="18">
        <v>0.21645021645021645</v>
      </c>
      <c r="P30" s="17">
        <v>4.9927877795026478E-4</v>
      </c>
      <c r="R30" s="18"/>
      <c r="S30" s="18"/>
      <c r="T30" s="19">
        <v>3.5309072077585801</v>
      </c>
      <c r="U30" s="19">
        <v>0.23001774671071701</v>
      </c>
      <c r="W30" s="18">
        <f t="shared" si="2"/>
        <v>99.999974614908851</v>
      </c>
      <c r="X30" s="18">
        <f t="shared" si="3"/>
        <v>99.982522982278255</v>
      </c>
      <c r="Y30" s="18">
        <f t="shared" si="15"/>
        <v>99.707792207792224</v>
      </c>
      <c r="Z30" s="18">
        <f t="shared" si="4"/>
        <v>99.999051370321908</v>
      </c>
      <c r="AB30" s="19">
        <f t="shared" si="5"/>
        <v>99.982568644321688</v>
      </c>
      <c r="AC30" s="19">
        <f t="shared" si="6"/>
        <v>97.219345016718691</v>
      </c>
      <c r="AD30" s="19">
        <f t="shared" si="7"/>
        <v>87.406430958994378</v>
      </c>
      <c r="AE30" s="19">
        <f t="shared" si="8"/>
        <v>99.010923689143922</v>
      </c>
      <c r="AG30" s="33"/>
      <c r="AH30" s="18"/>
      <c r="AI30" s="19">
        <f t="shared" si="17"/>
        <v>6.0426795430528257E-2</v>
      </c>
      <c r="AJ30" s="16">
        <f t="shared" si="18"/>
        <v>1.101296062421234E-5</v>
      </c>
    </row>
    <row r="31" spans="1:52" x14ac:dyDescent="0.2">
      <c r="A31" s="1">
        <v>26</v>
      </c>
      <c r="B31" s="1">
        <v>1</v>
      </c>
      <c r="C31" s="10">
        <v>10</v>
      </c>
      <c r="D31" s="10">
        <v>10</v>
      </c>
      <c r="E31" s="10">
        <v>21</v>
      </c>
      <c r="F31" s="1">
        <v>100000</v>
      </c>
      <c r="H31" s="1">
        <v>100000</v>
      </c>
      <c r="I31" s="1">
        <v>1000000</v>
      </c>
      <c r="J31" s="1">
        <v>1000000</v>
      </c>
      <c r="K31" s="1">
        <v>2100000</v>
      </c>
      <c r="M31" s="16">
        <v>2.5385091127975102E-5</v>
      </c>
      <c r="N31" s="18">
        <v>1.7477017721695971E-2</v>
      </c>
      <c r="O31" s="18">
        <v>0.10822510822510822</v>
      </c>
      <c r="P31" s="17">
        <v>5.2424271684777804E-4</v>
      </c>
      <c r="R31" s="18">
        <v>1.7431355678332892E-2</v>
      </c>
      <c r="S31" s="19">
        <v>2.7806549832813121</v>
      </c>
      <c r="T31" s="19">
        <v>2.3539381385057201</v>
      </c>
      <c r="U31" s="19">
        <v>0.32202484539500381</v>
      </c>
      <c r="W31" s="18">
        <f t="shared" si="2"/>
        <v>99.999999999999986</v>
      </c>
      <c r="X31" s="18">
        <f t="shared" si="3"/>
        <v>99.999999999999957</v>
      </c>
      <c r="Y31" s="18">
        <f t="shared" si="15"/>
        <v>99.816017316017337</v>
      </c>
      <c r="Z31" s="18">
        <f t="shared" si="4"/>
        <v>99.999575613038758</v>
      </c>
      <c r="AB31" s="19">
        <f t="shared" si="5"/>
        <v>100.00000000000001</v>
      </c>
      <c r="AC31" s="19">
        <f t="shared" si="6"/>
        <v>100</v>
      </c>
      <c r="AD31" s="19">
        <f t="shared" si="7"/>
        <v>89.760369097500103</v>
      </c>
      <c r="AE31" s="19">
        <f t="shared" si="8"/>
        <v>99.332948534538929</v>
      </c>
      <c r="AG31" s="34">
        <f t="shared" si="9"/>
        <v>4.4185214952525931E-9</v>
      </c>
      <c r="AH31" s="17">
        <f t="shared" si="16"/>
        <v>4.829211027228357E-4</v>
      </c>
      <c r="AI31" s="19">
        <f t="shared" si="17"/>
        <v>2.4195897691899438E-2</v>
      </c>
      <c r="AJ31" s="16">
        <f t="shared" si="18"/>
        <v>8.6749313093028953E-6</v>
      </c>
    </row>
    <row r="32" spans="1:52" x14ac:dyDescent="0.2">
      <c r="A32" s="1">
        <v>27</v>
      </c>
      <c r="D32" s="10">
        <v>8</v>
      </c>
      <c r="E32" s="10">
        <v>8</v>
      </c>
      <c r="F32" s="1">
        <v>150000</v>
      </c>
      <c r="J32" s="1">
        <v>1200000</v>
      </c>
      <c r="K32" s="1">
        <v>1200000</v>
      </c>
      <c r="M32" s="18"/>
      <c r="N32" s="18"/>
      <c r="O32" s="18">
        <v>8.6580086580086577E-2</v>
      </c>
      <c r="P32" s="17">
        <v>1.9971151118010591E-4</v>
      </c>
      <c r="R32" s="18"/>
      <c r="S32" s="18"/>
      <c r="T32" s="19">
        <v>2.8247257662068641</v>
      </c>
      <c r="U32" s="19">
        <v>0.18401419736857361</v>
      </c>
      <c r="W32" s="18">
        <f t="shared" si="2"/>
        <v>99.999999999999986</v>
      </c>
      <c r="X32" s="18">
        <f t="shared" si="3"/>
        <v>99.999999999999957</v>
      </c>
      <c r="Y32" s="18">
        <f t="shared" si="15"/>
        <v>99.902597402597422</v>
      </c>
      <c r="Z32" s="18">
        <f t="shared" si="4"/>
        <v>99.999775324549944</v>
      </c>
      <c r="AB32" s="19">
        <f t="shared" si="5"/>
        <v>100.00000000000001</v>
      </c>
      <c r="AC32" s="19">
        <f t="shared" si="6"/>
        <v>100</v>
      </c>
      <c r="AD32" s="19">
        <f t="shared" si="7"/>
        <v>92.585094863706971</v>
      </c>
      <c r="AE32" s="19">
        <f t="shared" si="8"/>
        <v>99.516962731907498</v>
      </c>
      <c r="AG32" s="19"/>
      <c r="AH32" s="19"/>
      <c r="AI32" s="19">
        <f t="shared" si="17"/>
        <v>1.5041688967452543E-2</v>
      </c>
      <c r="AJ32" s="31">
        <f t="shared" si="18"/>
        <v>2.2955633373418777E-6</v>
      </c>
    </row>
    <row r="33" spans="1:36" x14ac:dyDescent="0.2">
      <c r="A33" s="1">
        <v>28</v>
      </c>
      <c r="D33" s="10">
        <v>4</v>
      </c>
      <c r="E33" s="10">
        <v>4</v>
      </c>
      <c r="F33" s="1">
        <v>200000</v>
      </c>
      <c r="J33" s="1">
        <v>800000</v>
      </c>
      <c r="K33" s="1">
        <v>800000</v>
      </c>
      <c r="M33" s="18"/>
      <c r="N33" s="18"/>
      <c r="O33" s="18">
        <v>4.3290043290043288E-2</v>
      </c>
      <c r="P33" s="17">
        <v>9.9855755590052953E-5</v>
      </c>
      <c r="R33" s="18"/>
      <c r="S33" s="18"/>
      <c r="T33" s="19">
        <v>1.8831505108045761</v>
      </c>
      <c r="U33" s="19">
        <v>0.12267613157904908</v>
      </c>
      <c r="W33" s="18">
        <f t="shared" si="2"/>
        <v>99.999999999999986</v>
      </c>
      <c r="X33" s="18">
        <f t="shared" si="3"/>
        <v>99.999999999999957</v>
      </c>
      <c r="Y33" s="18">
        <f t="shared" si="15"/>
        <v>99.945887445887465</v>
      </c>
      <c r="Z33" s="18">
        <f t="shared" si="4"/>
        <v>99.999875180305537</v>
      </c>
      <c r="AB33" s="19">
        <f t="shared" si="5"/>
        <v>100.00000000000001</v>
      </c>
      <c r="AC33" s="19">
        <f t="shared" si="6"/>
        <v>100</v>
      </c>
      <c r="AD33" s="19">
        <f t="shared" si="7"/>
        <v>94.468245374511554</v>
      </c>
      <c r="AE33" s="19">
        <f t="shared" si="8"/>
        <v>99.639638863486553</v>
      </c>
      <c r="AG33" s="19"/>
      <c r="AH33" s="19"/>
      <c r="AI33" s="19">
        <f t="shared" si="17"/>
        <v>5.5390236408079489E-3</v>
      </c>
      <c r="AJ33" s="31">
        <f t="shared" si="18"/>
        <v>8.4183285853641252E-7</v>
      </c>
    </row>
    <row r="34" spans="1:36" x14ac:dyDescent="0.2">
      <c r="A34" s="1">
        <v>29</v>
      </c>
      <c r="D34" s="10">
        <v>2</v>
      </c>
      <c r="E34" s="10">
        <v>2</v>
      </c>
      <c r="F34" s="1">
        <v>250000</v>
      </c>
      <c r="J34" s="1">
        <v>500000</v>
      </c>
      <c r="K34" s="1">
        <v>500000</v>
      </c>
      <c r="M34" s="18"/>
      <c r="N34" s="18"/>
      <c r="O34" s="18">
        <v>2.1645021645021644E-2</v>
      </c>
      <c r="P34" s="16">
        <v>4.9927877795026477E-5</v>
      </c>
      <c r="R34" s="18"/>
      <c r="S34" s="18"/>
      <c r="T34" s="19">
        <v>1.17696906925286</v>
      </c>
      <c r="U34" s="19">
        <v>7.6672582236905679E-2</v>
      </c>
      <c r="W34" s="18">
        <f t="shared" si="2"/>
        <v>99.999999999999986</v>
      </c>
      <c r="X34" s="18">
        <f t="shared" si="3"/>
        <v>99.999999999999957</v>
      </c>
      <c r="Y34" s="18">
        <f t="shared" si="15"/>
        <v>99.967532467532493</v>
      </c>
      <c r="Z34" s="18">
        <f t="shared" si="4"/>
        <v>99.999925108183334</v>
      </c>
      <c r="AB34" s="19">
        <f t="shared" si="5"/>
        <v>100.00000000000001</v>
      </c>
      <c r="AC34" s="19">
        <f t="shared" si="6"/>
        <v>100</v>
      </c>
      <c r="AD34" s="19">
        <f t="shared" si="7"/>
        <v>95.645214443764417</v>
      </c>
      <c r="AE34" s="19">
        <f t="shared" si="8"/>
        <v>99.716311445723463</v>
      </c>
      <c r="AG34" s="19"/>
      <c r="AH34" s="19"/>
      <c r="AI34" s="19">
        <f t="shared" si="17"/>
        <v>2.1212034837973996E-3</v>
      </c>
      <c r="AJ34" s="32">
        <f t="shared" si="18"/>
        <v>3.2146063083764992E-7</v>
      </c>
    </row>
    <row r="35" spans="1:36" x14ac:dyDescent="0.2">
      <c r="A35" s="1">
        <v>30</v>
      </c>
      <c r="D35" s="10">
        <v>1</v>
      </c>
      <c r="E35" s="10">
        <v>1</v>
      </c>
      <c r="F35" s="1">
        <v>350000</v>
      </c>
      <c r="J35" s="1">
        <v>350000</v>
      </c>
      <c r="K35" s="1">
        <v>350000</v>
      </c>
      <c r="M35" s="18"/>
      <c r="N35" s="18"/>
      <c r="O35" s="18">
        <v>1.0822510822510822E-2</v>
      </c>
      <c r="P35" s="16">
        <v>2.4963938897513238E-5</v>
      </c>
      <c r="R35" s="18"/>
      <c r="S35" s="18"/>
      <c r="T35" s="19">
        <v>0.82387834847700203</v>
      </c>
      <c r="U35" s="19">
        <v>5.3670807565833971E-2</v>
      </c>
      <c r="W35" s="18">
        <f t="shared" si="2"/>
        <v>99.999999999999986</v>
      </c>
      <c r="X35" s="18">
        <f t="shared" si="3"/>
        <v>99.999999999999957</v>
      </c>
      <c r="Y35" s="18">
        <f t="shared" si="15"/>
        <v>99.978354978355</v>
      </c>
      <c r="Z35" s="18">
        <f t="shared" si="4"/>
        <v>99.999950072122232</v>
      </c>
      <c r="AB35" s="19">
        <f t="shared" si="5"/>
        <v>100.00000000000001</v>
      </c>
      <c r="AC35" s="19">
        <f t="shared" si="6"/>
        <v>100</v>
      </c>
      <c r="AD35" s="19">
        <f t="shared" si="7"/>
        <v>96.469092792241412</v>
      </c>
      <c r="AE35" s="19">
        <f t="shared" si="8"/>
        <v>99.769982253289299</v>
      </c>
      <c r="AG35" s="19"/>
      <c r="AH35" s="19"/>
      <c r="AI35" s="19">
        <f t="shared" si="17"/>
        <v>8.475736157880589E-4</v>
      </c>
      <c r="AJ35" s="32">
        <f t="shared" si="18"/>
        <v>1.2821016717887878E-7</v>
      </c>
    </row>
    <row r="36" spans="1:36" x14ac:dyDescent="0.2">
      <c r="A36" s="1">
        <v>31</v>
      </c>
      <c r="D36" s="10">
        <v>1</v>
      </c>
      <c r="E36" s="10">
        <v>1</v>
      </c>
      <c r="F36" s="1">
        <v>500000</v>
      </c>
      <c r="J36" s="1">
        <v>500000</v>
      </c>
      <c r="K36" s="1">
        <v>500000</v>
      </c>
      <c r="M36" s="18"/>
      <c r="N36" s="18"/>
      <c r="O36" s="18">
        <v>1.0822510822510822E-2</v>
      </c>
      <c r="P36" s="16">
        <v>2.4963938897513238E-5</v>
      </c>
      <c r="R36" s="18"/>
      <c r="S36" s="18"/>
      <c r="T36" s="19">
        <v>1.17696906925286</v>
      </c>
      <c r="U36" s="19">
        <v>7.6672582236905679E-2</v>
      </c>
      <c r="W36" s="18">
        <f t="shared" si="2"/>
        <v>99.999999999999986</v>
      </c>
      <c r="X36" s="18">
        <f t="shared" si="3"/>
        <v>99.999999999999957</v>
      </c>
      <c r="Y36" s="18">
        <f t="shared" si="15"/>
        <v>99.989177489177507</v>
      </c>
      <c r="Z36" s="18">
        <f t="shared" si="4"/>
        <v>99.99997503606113</v>
      </c>
      <c r="AB36" s="19">
        <f t="shared" si="5"/>
        <v>100.00000000000001</v>
      </c>
      <c r="AC36" s="19">
        <f t="shared" si="6"/>
        <v>100</v>
      </c>
      <c r="AD36" s="19">
        <f t="shared" si="7"/>
        <v>97.646061861494275</v>
      </c>
      <c r="AE36" s="19">
        <f t="shared" si="8"/>
        <v>99.846654835526209</v>
      </c>
      <c r="AG36" s="19"/>
      <c r="AH36" s="19"/>
      <c r="AI36" s="19">
        <f t="shared" si="17"/>
        <v>6.3337422227238314E-4</v>
      </c>
      <c r="AJ36" s="32">
        <f t="shared" si="18"/>
        <v>9.5683786956479626E-8</v>
      </c>
    </row>
    <row r="37" spans="1:36" x14ac:dyDescent="0.2">
      <c r="A37" s="1">
        <v>32</v>
      </c>
      <c r="D37" s="10">
        <v>1</v>
      </c>
      <c r="E37" s="10">
        <v>1</v>
      </c>
      <c r="F37" s="1">
        <v>1000000</v>
      </c>
      <c r="J37" s="1">
        <v>1000000</v>
      </c>
      <c r="K37" s="1">
        <v>1000000</v>
      </c>
      <c r="M37" s="18"/>
      <c r="N37" s="18"/>
      <c r="O37" s="18">
        <v>1.0822510822510822E-2</v>
      </c>
      <c r="P37" s="16">
        <v>2.4963938897513238E-5</v>
      </c>
      <c r="R37" s="18"/>
      <c r="S37" s="18"/>
      <c r="T37" s="19">
        <v>2.3539381385057201</v>
      </c>
      <c r="U37" s="19">
        <v>0.15334516447381136</v>
      </c>
      <c r="W37" s="18">
        <f t="shared" si="2"/>
        <v>99.999999999999986</v>
      </c>
      <c r="X37" s="18">
        <f t="shared" si="3"/>
        <v>99.999999999999957</v>
      </c>
      <c r="Y37" s="18">
        <f t="shared" si="15"/>
        <v>100.00000000000001</v>
      </c>
      <c r="Z37" s="18">
        <f t="shared" si="4"/>
        <v>100.00000000000003</v>
      </c>
      <c r="AB37" s="19">
        <f t="shared" si="5"/>
        <v>100.00000000000001</v>
      </c>
      <c r="AC37" s="19">
        <f t="shared" si="6"/>
        <v>100</v>
      </c>
      <c r="AD37" s="19">
        <f t="shared" si="7"/>
        <v>100</v>
      </c>
      <c r="AE37" s="19">
        <f t="shared" si="8"/>
        <v>100.00000000000001</v>
      </c>
      <c r="AG37" s="19"/>
      <c r="AH37" s="19"/>
      <c r="AI37" s="19">
        <f t="shared" si="17"/>
        <v>2.5358394238996179E-4</v>
      </c>
      <c r="AJ37" s="33">
        <f t="shared" si="18"/>
        <v>3.8274761179085996E-8</v>
      </c>
    </row>
    <row r="38" spans="1:36" x14ac:dyDescent="0.2">
      <c r="D38" s="10"/>
      <c r="E38" s="10"/>
      <c r="AG38" s="1" t="s">
        <v>7</v>
      </c>
    </row>
    <row r="39" spans="1:36" x14ac:dyDescent="0.2">
      <c r="A39" s="1" t="s">
        <v>29</v>
      </c>
      <c r="B39" s="10">
        <f>SUM(B6:B37)</f>
        <v>3939320.111</v>
      </c>
      <c r="C39" s="10">
        <f>SUM(C6:C37)</f>
        <v>57218</v>
      </c>
      <c r="D39" s="10">
        <f>SUM(D6:D37)</f>
        <v>9240</v>
      </c>
      <c r="E39" s="10">
        <f>SUM(E6:E37)</f>
        <v>4005778.111</v>
      </c>
      <c r="H39" s="10">
        <f>SUM(H6:H37)</f>
        <v>573678845.43999994</v>
      </c>
      <c r="I39" s="10">
        <f>SUM(I6:I37)</f>
        <v>35962750</v>
      </c>
      <c r="J39" s="10">
        <f>SUM(J6:J37)</f>
        <v>42482000</v>
      </c>
      <c r="K39" s="10">
        <f>SUM(K6:K37)</f>
        <v>652123595.43999994</v>
      </c>
      <c r="M39" s="20">
        <f>SUM(M6:M37)</f>
        <v>99.999999999999986</v>
      </c>
      <c r="N39" s="20">
        <f>SUM(N6:N37)</f>
        <v>99.999999999999957</v>
      </c>
      <c r="O39" s="20">
        <f>SUM(O6:O37)</f>
        <v>100.00000000000001</v>
      </c>
      <c r="P39" s="20">
        <f>SUM(P6:P37)</f>
        <v>100.00000000000003</v>
      </c>
      <c r="R39" s="20">
        <v>100</v>
      </c>
      <c r="S39" s="20">
        <v>100</v>
      </c>
      <c r="T39" s="20">
        <v>100</v>
      </c>
      <c r="U39" s="20">
        <v>100</v>
      </c>
      <c r="W39" s="10"/>
      <c r="X39" s="10"/>
      <c r="Y39" s="10"/>
      <c r="Z39" s="10"/>
      <c r="AG39" s="8" t="s">
        <v>9</v>
      </c>
      <c r="AH39" s="8" t="s">
        <v>10</v>
      </c>
      <c r="AI39" s="8" t="s">
        <v>11</v>
      </c>
      <c r="AJ39" s="8" t="s">
        <v>12</v>
      </c>
    </row>
    <row r="40" spans="1:36" x14ac:dyDescent="0.2">
      <c r="AG40" s="30">
        <f>SUM(AG6:AG37)</f>
        <v>32.270205650989638</v>
      </c>
      <c r="AH40" s="30">
        <f>SUM(AH6:AH37)</f>
        <v>63.210195966878615</v>
      </c>
      <c r="AI40" s="30">
        <f>SUM(AI6:AI37)</f>
        <v>61.014888200166681</v>
      </c>
      <c r="AJ40" s="30">
        <f>SUM(AJ6:AJ37)</f>
        <v>38.893050653704677</v>
      </c>
    </row>
    <row r="41" spans="1:36" x14ac:dyDescent="0.2">
      <c r="AG41" s="19" t="s">
        <v>1</v>
      </c>
      <c r="AH41" s="30"/>
      <c r="AI41" s="30"/>
      <c r="AJ41" s="30">
        <v>39.665807513779143</v>
      </c>
    </row>
    <row r="42" spans="1:36" x14ac:dyDescent="0.2">
      <c r="AG42" s="30"/>
      <c r="AH42" s="30"/>
      <c r="AI42" s="30"/>
      <c r="AJ42" s="30"/>
    </row>
    <row r="43" spans="1:36" x14ac:dyDescent="0.2">
      <c r="AG43" s="39" t="s">
        <v>48</v>
      </c>
    </row>
    <row r="44" spans="1:36" x14ac:dyDescent="0.2">
      <c r="AG44" s="1" t="s">
        <v>49</v>
      </c>
    </row>
    <row r="45" spans="1:36" x14ac:dyDescent="0.2">
      <c r="AG45" s="1" t="s">
        <v>0</v>
      </c>
    </row>
  </sheetData>
  <phoneticPr fontId="6"/>
  <pageMargins left="0.7" right="0.7" top="0.75" bottom="0.75" header="0.3" footer="0.3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and notes</vt:lpstr>
      <vt:lpstr>Java 1880</vt:lpstr>
    </vt:vector>
  </TitlesOfParts>
  <Company>IISG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IISG-User</dc:creator>
  <cp:lastModifiedBy>Microsoft Office User</cp:lastModifiedBy>
  <dcterms:created xsi:type="dcterms:W3CDTF">2007-11-26T14:06:18Z</dcterms:created>
  <dcterms:modified xsi:type="dcterms:W3CDTF">2021-02-02T04:57:17Z</dcterms:modified>
</cp:coreProperties>
</file>